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4"/>
  <workbookPr/>
  <mc:AlternateContent xmlns:mc="http://schemas.openxmlformats.org/markup-compatibility/2006">
    <mc:Choice Requires="x15">
      <x15ac:absPath xmlns:x15ac="http://schemas.microsoft.com/office/spreadsheetml/2010/11/ac" url="C:\Users\Danielle\Desktop\ORÇAMENTO\ORÇAMENTOS\Orçamentos 2025\E. M. Reynaldo de Andrade (atualização)\Nova Licitação\_Cobertura de Quadra - E.M. Reynaldo Andrade R1\"/>
    </mc:Choice>
  </mc:AlternateContent>
  <xr:revisionPtr revIDLastSave="0" documentId="13_ncr:1_{B29C4B6E-421F-4E36-83AB-C1493B995CA0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PLANILHA" sheetId="1" r:id="rId1"/>
    <sheet name="COMP. BDI" sheetId="6" r:id="rId2"/>
    <sheet name="Cronograma Proponente" sheetId="5" r:id="rId3"/>
  </sheets>
  <externalReferences>
    <externalReference r:id="rId4"/>
    <externalReference r:id="rId5"/>
  </externalReferences>
  <definedNames>
    <definedName name="___xlnm_Database" localSheetId="2">NA()</definedName>
    <definedName name="___xlnm_Print_Area" localSheetId="2">'Cronograma Proponente'!$A$1:$I$33</definedName>
    <definedName name="___xlnm_Print_Titles" localSheetId="2">'Cronograma Proponente'!$4:$5</definedName>
    <definedName name="__xlfn_CONCAT">#REF!</definedName>
    <definedName name="_xlnm._FilterDatabase" localSheetId="0" hidden="1">PLANILHA!$A$8:$S$36</definedName>
    <definedName name="_xlnm.Print_Area" localSheetId="2">'Cronograma Proponente'!$A$1:$I$33</definedName>
    <definedName name="_xlnm.Print_Area" localSheetId="0">PLANILHA!$A$1:$H$36</definedName>
    <definedName name="DESONERACAO" localSheetId="2">IF(OR('Cronograma Proponente'!Import_Desoneracao="DESONERADO",'Cronograma Proponente'!Import_Desoneracao="SIM"),"SIM","NÃO")</definedName>
    <definedName name="DESONERACAO">IF(OR(Import_Desoneracao="DESONERADO",Import_Desoneracao="SIM"),"SIM","NÃO")</definedName>
    <definedName name="Excel_BuiltIn_Print_Area_2" localSheetId="2">NA()</definedName>
    <definedName name="Excel_BuiltIn_Print_Titles_2" localSheetId="2">NA()</definedName>
    <definedName name="Excel_BuiltIn_Print_Titles_2_1" localSheetId="2">NA()</definedName>
    <definedName name="Excel_BuiltIn_Print_Titles_3" localSheetId="2">NA()</definedName>
    <definedName name="Import_Desoneracao" localSheetId="2">#N/A</definedName>
    <definedName name="Import_Desoneracao">#REF!</definedName>
    <definedName name="ITEM05" localSheetId="0">'[1]Planilha Referencial'!#REF!</definedName>
    <definedName name="ITEM05">'[1]Planilha Referencial'!#REF!</definedName>
    <definedName name="ITEM06" localSheetId="0">'[1]Planilha Referencial'!#REF!</definedName>
    <definedName name="ITEM06">'[1]Planilha Referencial'!#REF!</definedName>
    <definedName name="ITEM07" localSheetId="0">'[1]Planilha Referencial'!#REF!</definedName>
    <definedName name="ITEM07">'[1]Planilha Referencial'!#REF!</definedName>
    <definedName name="ITEM08" localSheetId="0">'[1]Planilha Referencial'!#REF!</definedName>
    <definedName name="ITEM08">'[1]Planilha Referencial'!#REF!</definedName>
    <definedName name="ITEM09" localSheetId="0">'[1]Planilha Referencial'!#REF!</definedName>
    <definedName name="ITEM09">'[1]Planilha Referencial'!#REF!</definedName>
    <definedName name="ITEM10" localSheetId="0">'[1]Planilha Referencial'!#REF!</definedName>
    <definedName name="ITEM10">'[1]Planilha Referencial'!#REF!</definedName>
    <definedName name="ITEM11" localSheetId="0">'[1]Planilha Referencial'!#REF!</definedName>
    <definedName name="ITEM11">'[1]Planilha Referencial'!#REF!</definedName>
    <definedName name="ORÇAMENTO.BancoRef" hidden="1">'[2]Planilha Referencial'!#REF!</definedName>
    <definedName name="ORÇAMENTO_BancoRef">"planilha!#ref!"</definedName>
    <definedName name="REFERENCIA.Descricao" hidden="1">IF(ISNUMBER('[2]Planilha Referencial'!$AF1),OFFSET(INDIRECT(ORÇAMENTO.BancoRef),'[2]Planilha Referencial'!$AF1-1,3,1),'[2]Planilha Referencial'!$AF1)</definedName>
    <definedName name="REFERENCIA_Descricao">IF(ISNUMBER('[2]Planilha Referencial'!$AC1),OFFSET(INDIRECT(ORÇAMENTO_BancoRef),'[2]Planilha Referencial'!$AC1-1,3,1),'[2]Planilha Referencial'!$AC1)</definedName>
    <definedName name="REFERENCIA_Unidade" localSheetId="2">IF(ISNUMBER('[2]Planilha Referencial'!$AC1),OFFSET(INDIRECT(ORÇAMENTO_BancoRef),'[2]Planilha Referencial'!$AC1-1,4,1),"-")</definedName>
    <definedName name="REFERENCIA_Unidade">NA()</definedName>
    <definedName name="SomaAgrup" localSheetId="2" hidden="1">SUMIF(OFFSET(#REF!,1,0,#REF!),"S",OFFSET(#REF!,1,0,#REF!))</definedName>
    <definedName name="SomaAgrup" localSheetId="0">SUMIF(OFFSET(#REF!,1,0,#REF!),"S",OFFSET(#REF!,1,0,#REF!))</definedName>
    <definedName name="SomaAgrup">SUMIF(OFFSET(#REF!,1,0,#REF!),"S",OFFSET(#REF!,1,0,#REF!))</definedName>
    <definedName name="VTOTAL1" localSheetId="2" hidden="1">ROUND(#REF!*#REF!,15-13*#REF!)</definedName>
    <definedName name="VTOTAL1" localSheetId="0">ROUND(#REF!*#REF!,15-13*#REF!)</definedName>
    <definedName name="VTOTAL1">ROUND(#REF!*#REF!,15-13*#REF!)</definedName>
  </definedNames>
  <calcPr calcId="191029"/>
  <extLst>
    <ext uri="GoogleSheetsCustomDataVersion2">
      <go:sheetsCustomData xmlns:go="http://customooxmlschemas.google.com/" r:id="rId8" roundtripDataChecksum="Jslh806uZPA1zWqNCLVDItuZ7Ok60xmmGqQhrYdDZbk="/>
    </ext>
  </extLst>
</workbook>
</file>

<file path=xl/calcChain.xml><?xml version="1.0" encoding="utf-8"?>
<calcChain xmlns="http://schemas.openxmlformats.org/spreadsheetml/2006/main">
  <c r="H6" i="1" l="1"/>
  <c r="H5" i="1"/>
  <c r="C29" i="6"/>
  <c r="C28" i="6"/>
  <c r="C16" i="6"/>
  <c r="C15" i="6"/>
  <c r="F36" i="1"/>
  <c r="F34" i="1" l="1"/>
  <c r="F33" i="1"/>
  <c r="F32" i="1"/>
  <c r="F31" i="1"/>
  <c r="F30" i="1"/>
  <c r="F29" i="1"/>
  <c r="F28" i="1"/>
  <c r="F27" i="1"/>
  <c r="F26" i="1"/>
  <c r="F16" i="1"/>
  <c r="F15" i="1"/>
  <c r="F14" i="1"/>
  <c r="F13" i="1"/>
  <c r="F11" i="1"/>
  <c r="F24" i="1"/>
  <c r="F23" i="1"/>
  <c r="F22" i="1"/>
  <c r="F21" i="1"/>
  <c r="F20" i="1"/>
  <c r="B22" i="5" l="1"/>
  <c r="A22" i="5"/>
  <c r="B19" i="5"/>
  <c r="A19" i="5"/>
  <c r="B16" i="5"/>
  <c r="A16" i="5"/>
  <c r="B13" i="5"/>
  <c r="A13" i="5"/>
  <c r="A10" i="5"/>
  <c r="B10" i="5"/>
  <c r="E18" i="1" l="1"/>
  <c r="L36" i="1"/>
  <c r="A7" i="5" l="1"/>
  <c r="B7" i="5"/>
  <c r="F18" i="1"/>
  <c r="L11" i="1"/>
  <c r="A5" i="5" l="1"/>
  <c r="I23" i="5"/>
  <c r="I20" i="5"/>
  <c r="I17" i="5"/>
  <c r="I14" i="5"/>
  <c r="I11" i="5"/>
  <c r="I8" i="5"/>
  <c r="G13" i="1" l="1"/>
  <c r="H13" i="1" s="1"/>
  <c r="G15" i="1"/>
  <c r="H15" i="1" s="1"/>
  <c r="G36" i="1"/>
  <c r="G27" i="1"/>
  <c r="H27" i="1" s="1"/>
  <c r="G18" i="1"/>
  <c r="H18" i="1" s="1"/>
  <c r="G34" i="1"/>
  <c r="H34" i="1" s="1"/>
  <c r="G26" i="1"/>
  <c r="H26" i="1" s="1"/>
  <c r="G33" i="1"/>
  <c r="H33" i="1" s="1"/>
  <c r="G32" i="1"/>
  <c r="H32" i="1" s="1"/>
  <c r="G31" i="1"/>
  <c r="H31" i="1" s="1"/>
  <c r="G16" i="1"/>
  <c r="H16" i="1" s="1"/>
  <c r="G30" i="1"/>
  <c r="H30" i="1" s="1"/>
  <c r="G28" i="1"/>
  <c r="H28" i="1" s="1"/>
  <c r="G29" i="1"/>
  <c r="H29" i="1" s="1"/>
  <c r="G14" i="1"/>
  <c r="H14" i="1" s="1"/>
  <c r="G11" i="1"/>
  <c r="H11" i="1" s="1"/>
  <c r="H10" i="1" s="1"/>
  <c r="G20" i="1"/>
  <c r="H20" i="1" s="1"/>
  <c r="G23" i="1"/>
  <c r="G21" i="1"/>
  <c r="H21" i="1" s="1"/>
  <c r="G22" i="1"/>
  <c r="G24" i="1"/>
  <c r="H24" i="1" s="1"/>
  <c r="H22" i="1"/>
  <c r="H23" i="1"/>
  <c r="H12" i="1" l="1"/>
  <c r="C12" i="5" s="1"/>
  <c r="H25" i="1"/>
  <c r="H19" i="1"/>
  <c r="C18" i="5" s="1"/>
  <c r="H36" i="1"/>
  <c r="C21" i="5"/>
  <c r="H35" i="1" l="1"/>
  <c r="C24" i="5" s="1"/>
  <c r="H24" i="5" s="1"/>
  <c r="H17" i="1"/>
  <c r="C15" i="5" s="1"/>
  <c r="H9" i="1" l="1"/>
  <c r="G15" i="5"/>
  <c r="H15" i="5"/>
  <c r="F15" i="5"/>
  <c r="I24" i="5"/>
  <c r="C9" i="5"/>
  <c r="E18" i="5"/>
  <c r="E15" i="5"/>
  <c r="E9" i="5" l="1"/>
  <c r="C25" i="5"/>
  <c r="E12" i="5"/>
  <c r="G12" i="5"/>
  <c r="F12" i="5"/>
  <c r="H12" i="5"/>
  <c r="I18" i="5"/>
  <c r="I15" i="5"/>
  <c r="F21" i="5"/>
  <c r="G21" i="5"/>
  <c r="H21" i="5"/>
  <c r="E21" i="5"/>
  <c r="F25" i="5" l="1"/>
  <c r="F27" i="5" s="1"/>
  <c r="H25" i="5"/>
  <c r="H29" i="5" s="1"/>
  <c r="G25" i="5"/>
  <c r="G27" i="5" s="1"/>
  <c r="E25" i="5"/>
  <c r="E29" i="5" s="1"/>
  <c r="I12" i="5"/>
  <c r="I21" i="5"/>
  <c r="I9" i="5"/>
  <c r="C8" i="5"/>
  <c r="C14" i="5"/>
  <c r="C23" i="5"/>
  <c r="C11" i="5"/>
  <c r="C17" i="5"/>
  <c r="C20" i="5"/>
  <c r="J25" i="5" l="1"/>
  <c r="D25" i="5"/>
  <c r="G29" i="5"/>
  <c r="H27" i="5"/>
  <c r="I25" i="5"/>
  <c r="E27" i="5"/>
  <c r="E33" i="5" s="1"/>
  <c r="F33" i="5" s="1"/>
  <c r="G33" i="5" s="1"/>
  <c r="E31" i="5"/>
  <c r="F29" i="5"/>
  <c r="H33" i="5" l="1"/>
  <c r="I33" i="5" s="1"/>
  <c r="F31" i="5"/>
  <c r="G31" i="5" s="1"/>
  <c r="H31" i="5" s="1"/>
  <c r="I31" i="5" s="1"/>
  <c r="I27" i="5"/>
  <c r="I2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Delson</author>
  </authors>
  <commentList>
    <comment ref="H7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OBS: PREENCHER SOMENTE ESTA CÉLULA</t>
        </r>
      </text>
    </comment>
  </commentList>
</comments>
</file>

<file path=xl/sharedStrings.xml><?xml version="1.0" encoding="utf-8"?>
<sst xmlns="http://schemas.openxmlformats.org/spreadsheetml/2006/main" count="185" uniqueCount="131">
  <si>
    <t>PREFEITURA DE JUIZ DE FORA</t>
  </si>
  <si>
    <t>SECRETARIA DE OBRAS</t>
  </si>
  <si>
    <t>SUBSECRETARIA DE GESTÃO DE OBRAS E PROJETOS</t>
  </si>
  <si>
    <t>PLANILHA ORÇAMENTÁRIA PROPONENTE</t>
  </si>
  <si>
    <t>BDI ONERADO:</t>
  </si>
  <si>
    <t>BDI DIFERENCIADO:</t>
  </si>
  <si>
    <t>ITEM</t>
  </si>
  <si>
    <t>DESCRIÇÃO</t>
  </si>
  <si>
    <t>UNID.</t>
  </si>
  <si>
    <t>QUANT.</t>
  </si>
  <si>
    <t>PREÇO 
UNITÁRIO 
SEM BDI</t>
  </si>
  <si>
    <t>PREÇO 
UNITÁRIO 
COM BDI</t>
  </si>
  <si>
    <t>PREÇO 
TOTAL 
COM BDI</t>
  </si>
  <si>
    <t>SERVIÇOS PRELIMINARES</t>
  </si>
  <si>
    <t>1.1</t>
  </si>
  <si>
    <t>M2</t>
  </si>
  <si>
    <t>2.1</t>
  </si>
  <si>
    <t>MÊS</t>
  </si>
  <si>
    <t>3.1</t>
  </si>
  <si>
    <t>4.1</t>
  </si>
  <si>
    <t>4.2</t>
  </si>
  <si>
    <t>4.3</t>
  </si>
  <si>
    <t>M</t>
  </si>
  <si>
    <t>5.1</t>
  </si>
  <si>
    <t>SERVIÇOS</t>
  </si>
  <si>
    <t>TOTAL (R$)</t>
  </si>
  <si>
    <t>FINANC.</t>
  </si>
  <si>
    <t>MÊS 01</t>
  </si>
  <si>
    <t>MÊS 02</t>
  </si>
  <si>
    <t>MÊS 03</t>
  </si>
  <si>
    <t>MÊS 04</t>
  </si>
  <si>
    <t>TOTAIS</t>
  </si>
  <si>
    <t>Físico</t>
  </si>
  <si>
    <t>%</t>
  </si>
  <si>
    <t>R$</t>
  </si>
  <si>
    <t>TOTAL / PARCIAL (R$)</t>
  </si>
  <si>
    <t>PERCENTUAL MENSAL (%)</t>
  </si>
  <si>
    <t>TOTAL MENSAL (R$)</t>
  </si>
  <si>
    <t>TOTAL MENSAL ACUMULADO (R$)</t>
  </si>
  <si>
    <t>PERCENTUAL MENSAL ACUMULADO (%)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</si>
  <si>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</si>
  <si>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</si>
  <si>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</si>
  <si>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</si>
  <si>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</si>
  <si>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</si>
  <si>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</si>
  <si>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</si>
  <si>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</si>
  <si>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</si>
  <si>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</si>
  <si>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</si>
  <si>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</si>
  <si>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</si>
  <si>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</si>
  <si>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</si>
  <si>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Bruta)</t>
  </si>
  <si>
    <t>CPRB</t>
  </si>
  <si>
    <t>BDI SEM desoneração (Fórmula Acórdão TCU)</t>
  </si>
  <si>
    <t>BDI PAD</t>
  </si>
  <si>
    <t>LDI</t>
  </si>
  <si>
    <t>LDI DIF.</t>
  </si>
  <si>
    <t>PREÇO 
UNITÁRIO 
SEM BDI
(REFERENCIAL)</t>
  </si>
  <si>
    <t>DESCONTO CONCEDIDO:</t>
  </si>
  <si>
    <t>M²</t>
  </si>
  <si>
    <t>COBERTURA</t>
  </si>
  <si>
    <t>PLACA DE OBRA EM CHAPA DE ACO GALVANIZADO (74209/001)</t>
  </si>
  <si>
    <t>4.4</t>
  </si>
  <si>
    <t>CRONOGRAMA  FÍSICO-FINANCEIRO - PROPONENTE</t>
  </si>
  <si>
    <t>ADMINISTRAÇÃO LOCAL (LIMITADO A 8,87% CONFORME TCU)</t>
  </si>
  <si>
    <t>COMP.2</t>
  </si>
  <si>
    <t>SERVIÇOS FINAIS</t>
  </si>
  <si>
    <t>QUANT. SEM ARRED</t>
  </si>
  <si>
    <t>OBRA: TROCA DE COBERTURA - E.M. PROFESSOR REYNALDO DE ANDRADE - RUA OSCAR KELMER FILHO, Nº 13 -VILA OLAVO COSTA</t>
  </si>
  <si>
    <t>CANTEIRO DE OBRAS</t>
  </si>
  <si>
    <t>LIGAÇÕES PROVISÓRIAS PARA CONTAINER DE DEPÓSITO/FERRAMENTARIA</t>
  </si>
  <si>
    <t>LIGAÇÕES PROVISÓRIAS PARA CONTAINER PARA VESTIÁRIO DE OBRA</t>
  </si>
  <si>
    <t>COMP.1</t>
  </si>
  <si>
    <t>2.2</t>
  </si>
  <si>
    <t>2.3</t>
  </si>
  <si>
    <t>2.4</t>
  </si>
  <si>
    <t>COMP.3</t>
  </si>
  <si>
    <t>ADMINISTRAÇÃO LOCAL.</t>
  </si>
  <si>
    <t>LIMPEZA, DEMOLIÇÕES E REMOÇÕES</t>
  </si>
  <si>
    <t>COTAÇÃO</t>
  </si>
  <si>
    <t>REMOÇÃO DE TELHAS DE FIBROCIMENTO</t>
  </si>
  <si>
    <t>TRANSPORTE COM CAMINHÃO BASCULANTE DE 10 M³, EM VIA URBANA PAVIMENTADA, DMT ATÉ 30 KM (UNIDADE: M3XKM). AF_07/2020</t>
  </si>
  <si>
    <t>TAXA DE DESTINAÇÃO DE RESÍDUOS DA OBRA EM ATERRO SANITÁRIO LICENCIADO PELA PJF &gt; (BDI DIFERENCIADO: 16,80%)</t>
  </si>
  <si>
    <t>M3</t>
  </si>
  <si>
    <t>M3XKM</t>
  </si>
  <si>
    <t>COMP.4</t>
  </si>
  <si>
    <t>COMP.5</t>
  </si>
  <si>
    <t>REFORÇO DE ESTRUTURA METÁLICA E ENGRADAMENTO METÁLICO PARA TELHADO COM TRAMA DE AÇO COMPOSTA POR TERÇAS PARA TELHADOS DE ATÉ 2 ÁGUAS PARA TELHA METÁLICA OU TERMOACÚSTICA, INCLUSO TRANSPORTE VERTICAL. AF_07/2019</t>
  </si>
  <si>
    <t>PINTURA COM TINTA ALQUÍDICA DE ACABAMENTO (ESMALTE SINTÉTICO ACETINADO) APLICADA A ROLO OU PINCEL SOBRE PERFIL METÁLICO EXECUTADO EM FÁBRICA (POR DEMÃO). AF_01/2020</t>
  </si>
  <si>
    <t>PINTURA COM TINTA ALQUÍDICA DE FUNDO (TIPO ZARCÃO) APLICADA A ROLO OU PINCEL SOBRE PERFIL METÁLICO EXECUTADO EM FÁBRICA (POR DEMÃO). AF_01/2020</t>
  </si>
  <si>
    <t>TELHAMENTO COM TELHA DE AÇO/ALUMÍNIO E = 0,5 MM, COM ATÉ 2 ÁGUAS, INCLUSO IÇAMENTO. AF_07/2019</t>
  </si>
  <si>
    <t>TELHAMENTO COM TELHA METÁLICA TERMOACÚSTICA E = 30 MM, COM ATÉ 2 ÁGUAS, INCLUSO IÇAMENTO. AF_07/2019</t>
  </si>
  <si>
    <t>CUMEEIRA GALVANIZADA TRAPEZOIDAL, TIPO SIMPLES, ESP. 0,50MM, ACABAMENTO NATURAL, INCLUSIVE ACESSÓRIOS PARA FIXAÇÃO, FORNECIMENTO, INSTALAÇÃO E IÇAMENTO MANUAL VERTICAL</t>
  </si>
  <si>
    <t>CALHA EM CHAPA DE AÇO GALVANIZADO NÚMERO 24, DESENVOLVIMENTO DE 100 CM, INCLUSO TRANSPORTE VERTICAL. AF_07/2019</t>
  </si>
  <si>
    <t>5.2</t>
  </si>
  <si>
    <t>5.3</t>
  </si>
  <si>
    <t>5.4</t>
  </si>
  <si>
    <t>5.5</t>
  </si>
  <si>
    <t>5.6</t>
  </si>
  <si>
    <t>5.7</t>
  </si>
  <si>
    <t>6.1</t>
  </si>
  <si>
    <t>Set/ 2025</t>
  </si>
  <si>
    <t>TRANSPORTE HORIZONTAL MANUAL, DE TELHA DE FIBROCIMENTO OU TELHA ESTRUTURAL DE FIBROCIMENTO, CANALETE 90 OU KALHETÃO (DMT MÉDIA: 25,00M). AF_07/2019</t>
  </si>
  <si>
    <t>4.5</t>
  </si>
  <si>
    <t>ED-51131</t>
  </si>
  <si>
    <t>CARGA MANUAL DE MATERIAL DE QUALQUER NATUREZA SOBRE CAMINHÃO, EXCLUSIVE TRANSPORTE (TELHA KALHETÃO)</t>
  </si>
  <si>
    <t>5.8</t>
  </si>
  <si>
    <t>5.9</t>
  </si>
  <si>
    <t>TUBO PVC, SÉRIE R, ÁGUA PLUVIAL, DN 100 MM, FORNECIDO E INSTALADO EM CONDUTORES VERTICAIS DE ÁGUAS PLUVIAIS. AF_06/2022</t>
  </si>
  <si>
    <t>JOELHO 90 GRAUS, PVC, SERIE R, ÁGUA PLUVIAL, DN 100 MM, JUNTA ELÁSTICA, FORNECIDO E INSTALADO EM CONDUTORES VERTICAIS DE ÁGUAS PLUVIAIS. AF_06/2022</t>
  </si>
  <si>
    <t>UN</t>
  </si>
  <si>
    <t>M2XKM</t>
  </si>
  <si>
    <t>DATA: 
Set./2025</t>
  </si>
  <si>
    <t xml:space="preserve">LOCACAO DE CONTAINER 2,30 X 6,00 M, ALT. 2,50 M, PARA ESCRITORIO, SEM DIVISORIAS INTERNAS E SEM SANITARIO (NAO INCLUI MOBILIZACAO / DESMOBILIZACAO) &gt; (BDI DIFERENCIADO: 16,80%)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</si>
  <si>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LOCAÇÃO DE CONTAINER COM ISOLAMENTO TÉRMICO, TIPO 7, PARA VESTIÁRIO DE OBRA COM QUATRO (4) CHUVEIROS, TRÊS (3) VASOS SANITÁRIOS, UM (1) MICTÓRIO E UM (1) LAVATÓRIO, COM MEDIDAS REFERENCIAIS DE (6) METROS COMPRIMENTO, (2,3) METROS LARGURA E (2,5) METROS ALTURA ÚTIL INTERNA, INCLUSIVE LIGAÇÕES ELÉTRICAS E HIDROSSANITÁRIAS INTERNAS, EXCLUSIVE MOBILIZAÇÃO / DESMOBILIZAÇÃO E LIGAÇÕES  PROVISÓRIAS EXTERNAS </t>
    </r>
    <r>
      <rPr>
        <sz val="10"/>
        <rFont val="Calibri"/>
        <family val="2"/>
      </rPr>
      <t>&gt; (BDI DIFERENCIADO: 16,80%)</t>
    </r>
  </si>
  <si>
    <t>REF. ONERADA
SINAPI 07/2025                          SEINFRA 04/2025</t>
  </si>
  <si>
    <t>VALOR TOTAL COM BDI ONERADO = 24,23%, EXCETO ITENS (2.1, 2.3 e 4.5) COM BDI DIFERENCIADO = 16,80%</t>
  </si>
  <si>
    <t>LIMPEZA FINAL PARA ENTREGA DA OBRA</t>
  </si>
  <si>
    <t>SUBSECRETARIA DE GESTÃO DE OBRAS PÚBLICAS</t>
  </si>
  <si>
    <t>COMPOSIÇÃO DE BDI ONERADO</t>
  </si>
  <si>
    <t>BDI de Obra Civil: Construção e Reforma de Edifícios</t>
  </si>
  <si>
    <t>Itens</t>
  </si>
  <si>
    <t>LDI 1 ONERADO:</t>
  </si>
  <si>
    <t>BDI Diferenciado: Fornecimento de Materiais e Equipamentos 
(Aquisição indireta em conjunto com licitação de obras)</t>
  </si>
  <si>
    <t>LDI 2 DIFERENCIADO:</t>
  </si>
  <si>
    <t xml:space="preserve"> SECRETARIA DE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</si>
</sst>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mm/yy"/>
    <numFmt numFmtId="165" formatCode="#,##0.00_ ;[Red]\-#,##0.00\ "/>
    <numFmt numFmtId="166" formatCode="#,##0.0000"/>
    <numFmt numFmtId="167" formatCode="#,##0.00_);[Red]\(#,##0.00\)"/>
    <numFmt numFmtId="168" formatCode="#,##0.000"/>
    <numFmt numFmtId="169" formatCode="#,##0.0000;[Red]\-#,##0.0000"/>
    <numFmt numFmtId="170" formatCode="_-* #,##0.00_-;\-* #,##0.00_-;_-* \-??_-;_-@_-"/>
  </numFmts>
  <fonts count="4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9"/>
      <color indexed="81"/>
      <name val="Segoe UI"/>
      <family val="2"/>
    </font>
    <font>
      <b/>
      <sz val="14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b/>
      <sz val="10"/>
      <color indexed="1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  <charset val="1"/>
    </font>
    <font>
      <b/>
      <sz val="10"/>
      <name val="Arial Narrow"/>
      <family val="2"/>
      <charset val="1"/>
    </font>
    <font>
      <b/>
      <sz val="8"/>
      <color indexed="8"/>
      <name val="Arial"/>
      <family val="2"/>
      <charset val="1"/>
    </font>
    <font>
      <i/>
      <sz val="8"/>
      <name val="Arial"/>
      <family val="2"/>
      <charset val="1"/>
    </font>
    <font>
      <sz val="8"/>
      <color indexed="8"/>
      <name val="Arial"/>
      <family val="2"/>
      <charset val="1"/>
    </font>
    <font>
      <b/>
      <sz val="5"/>
      <name val="Arial"/>
      <family val="2"/>
      <charset val="1"/>
    </font>
    <font>
      <sz val="10"/>
      <color indexed="8"/>
      <name val="Arial"/>
      <family val="2"/>
      <charset val="1"/>
    </font>
    <font>
      <b/>
      <sz val="6"/>
      <name val="Arial"/>
      <family val="2"/>
      <charset val="1"/>
    </font>
    <font>
      <b/>
      <sz val="8"/>
      <color indexed="10"/>
      <name val="Arial"/>
      <family val="2"/>
      <charset val="1"/>
    </font>
    <font>
      <b/>
      <sz val="8"/>
      <color indexed="9"/>
      <name val="Arial"/>
      <family val="2"/>
      <charset val="1"/>
    </font>
    <font>
      <b/>
      <sz val="10"/>
      <color indexed="9"/>
      <name val="Arial"/>
      <family val="2"/>
      <charset val="1"/>
    </font>
    <font>
      <sz val="10"/>
      <name val="Arial"/>
      <family val="2"/>
    </font>
    <font>
      <sz val="11"/>
      <color theme="7" tint="0.39997558519241921"/>
      <name val="Calibri"/>
      <family val="2"/>
    </font>
    <font>
      <sz val="11"/>
      <color theme="7" tint="0.39997558519241921"/>
      <name val="Calibri"/>
      <family val="2"/>
      <scheme val="minor"/>
    </font>
    <font>
      <sz val="10"/>
      <name val="Calibri"/>
      <family val="2"/>
    </font>
    <font>
      <b/>
      <sz val="9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EF2CB"/>
        <bgColor rgb="FFFEF2CB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26"/>
      </patternFill>
    </fill>
    <fill>
      <patternFill patternType="solid">
        <fgColor theme="7"/>
        <bgColor rgb="FFFFFF99"/>
      </patternFill>
    </fill>
    <fill>
      <patternFill patternType="solid">
        <fgColor theme="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27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rgb="FFF2F2F2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2" fillId="0" borderId="12"/>
    <xf numFmtId="0" fontId="38" fillId="0" borderId="12"/>
  </cellStyleXfs>
  <cellXfs count="187">
    <xf numFmtId="0" fontId="0" fillId="0" borderId="0" xfId="0" applyFont="1" applyAlignment="1"/>
    <xf numFmtId="0" fontId="4" fillId="0" borderId="0" xfId="0" applyFont="1" applyAlignment="1">
      <alignment vertical="center"/>
    </xf>
    <xf numFmtId="0" fontId="8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2" borderId="10" xfId="0" quotePrefix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horizontal="center" vertical="center"/>
    </xf>
    <xf numFmtId="4" fontId="6" fillId="3" borderId="10" xfId="0" applyNumberFormat="1" applyFont="1" applyFill="1" applyBorder="1" applyAlignment="1">
      <alignment horizontal="right" vertical="center"/>
    </xf>
    <xf numFmtId="4" fontId="7" fillId="3" borderId="10" xfId="0" applyNumberFormat="1" applyFont="1" applyFill="1" applyBorder="1" applyAlignment="1">
      <alignment horizontal="right" vertical="center"/>
    </xf>
    <xf numFmtId="0" fontId="9" fillId="0" borderId="10" xfId="0" applyFont="1" applyBorder="1" applyAlignment="1">
      <alignment horizontal="center" vertical="center" shrinkToFit="1"/>
    </xf>
    <xf numFmtId="4" fontId="10" fillId="0" borderId="10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right" vertical="center"/>
    </xf>
    <xf numFmtId="4" fontId="8" fillId="2" borderId="17" xfId="0" applyNumberFormat="1" applyFont="1" applyFill="1" applyBorder="1" applyAlignment="1">
      <alignment horizontal="center" vertical="center" wrapText="1"/>
    </xf>
    <xf numFmtId="4" fontId="17" fillId="2" borderId="10" xfId="0" applyNumberFormat="1" applyFont="1" applyFill="1" applyBorder="1" applyAlignment="1">
      <alignment horizontal="center" vertical="center" wrapText="1"/>
    </xf>
    <xf numFmtId="10" fontId="17" fillId="0" borderId="6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4" fillId="0" borderId="17" xfId="0" applyNumberFormat="1" applyFont="1" applyBorder="1" applyAlignment="1">
      <alignment vertical="center"/>
    </xf>
    <xf numFmtId="0" fontId="6" fillId="3" borderId="10" xfId="0" applyFont="1" applyFill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4" fontId="6" fillId="7" borderId="10" xfId="0" applyNumberFormat="1" applyFont="1" applyFill="1" applyBorder="1" applyAlignment="1">
      <alignment horizontal="right" vertical="center" wrapText="1"/>
    </xf>
    <xf numFmtId="0" fontId="23" fillId="0" borderId="12" xfId="1" applyFont="1" applyAlignment="1">
      <alignment horizontal="right"/>
    </xf>
    <xf numFmtId="4" fontId="24" fillId="0" borderId="12" xfId="1" applyNumberFormat="1" applyFont="1" applyFill="1" applyAlignment="1">
      <alignment vertical="center"/>
    </xf>
    <xf numFmtId="0" fontId="25" fillId="0" borderId="12" xfId="1" applyFont="1" applyAlignment="1">
      <alignment vertical="center"/>
    </xf>
    <xf numFmtId="0" fontId="25" fillId="0" borderId="12" xfId="1" applyFont="1" applyAlignment="1">
      <alignment horizontal="center" vertical="center"/>
    </xf>
    <xf numFmtId="0" fontId="23" fillId="0" borderId="12" xfId="1" applyFont="1" applyAlignment="1">
      <alignment vertical="center"/>
    </xf>
    <xf numFmtId="0" fontId="22" fillId="0" borderId="12" xfId="1"/>
    <xf numFmtId="4" fontId="27" fillId="0" borderId="12" xfId="1" applyNumberFormat="1" applyFont="1" applyAlignment="1">
      <alignment horizontal="right"/>
    </xf>
    <xf numFmtId="4" fontId="25" fillId="0" borderId="12" xfId="1" applyNumberFormat="1" applyFont="1" applyAlignment="1">
      <alignment vertical="center"/>
    </xf>
    <xf numFmtId="4" fontId="23" fillId="0" borderId="12" xfId="1" applyNumberFormat="1" applyFont="1" applyAlignment="1">
      <alignment horizontal="right"/>
    </xf>
    <xf numFmtId="4" fontId="28" fillId="0" borderId="12" xfId="1" applyNumberFormat="1" applyFont="1" applyAlignment="1">
      <alignment vertical="center"/>
    </xf>
    <xf numFmtId="17" fontId="28" fillId="0" borderId="12" xfId="1" applyNumberFormat="1" applyFont="1" applyAlignment="1">
      <alignment vertical="center"/>
    </xf>
    <xf numFmtId="0" fontId="27" fillId="0" borderId="12" xfId="1" applyFont="1" applyAlignment="1">
      <alignment horizontal="center" vertical="center"/>
    </xf>
    <xf numFmtId="0" fontId="29" fillId="10" borderId="18" xfId="1" applyFont="1" applyFill="1" applyBorder="1" applyAlignment="1">
      <alignment horizontal="center" vertical="center"/>
    </xf>
    <xf numFmtId="164" fontId="29" fillId="10" borderId="18" xfId="1" applyNumberFormat="1" applyFont="1" applyFill="1" applyBorder="1" applyAlignment="1">
      <alignment horizontal="center" vertical="center"/>
    </xf>
    <xf numFmtId="0" fontId="27" fillId="10" borderId="18" xfId="1" applyFont="1" applyFill="1" applyBorder="1" applyAlignment="1">
      <alignment horizontal="center" vertical="center"/>
    </xf>
    <xf numFmtId="0" fontId="22" fillId="0" borderId="12" xfId="1" applyFont="1" applyAlignment="1">
      <alignment horizontal="center" vertical="center"/>
    </xf>
    <xf numFmtId="0" fontId="23" fillId="0" borderId="12" xfId="1" applyFont="1" applyAlignment="1">
      <alignment horizontal="center" vertical="center"/>
    </xf>
    <xf numFmtId="0" fontId="22" fillId="0" borderId="12" xfId="1" applyAlignment="1">
      <alignment horizontal="center"/>
    </xf>
    <xf numFmtId="165" fontId="23" fillId="0" borderId="20" xfId="1" applyNumberFormat="1" applyFont="1" applyFill="1" applyBorder="1"/>
    <xf numFmtId="10" fontId="23" fillId="0" borderId="20" xfId="1" applyNumberFormat="1" applyFont="1" applyFill="1" applyBorder="1" applyAlignment="1">
      <alignment horizontal="right" vertical="center"/>
    </xf>
    <xf numFmtId="0" fontId="23" fillId="0" borderId="20" xfId="1" applyFont="1" applyFill="1" applyBorder="1" applyAlignment="1">
      <alignment horizontal="center"/>
    </xf>
    <xf numFmtId="10" fontId="23" fillId="0" borderId="20" xfId="1" applyNumberFormat="1" applyFont="1" applyFill="1" applyBorder="1" applyAlignment="1">
      <alignment horizontal="right"/>
    </xf>
    <xf numFmtId="165" fontId="27" fillId="0" borderId="12" xfId="1" applyNumberFormat="1" applyFont="1" applyAlignment="1">
      <alignment horizontal="right"/>
    </xf>
    <xf numFmtId="166" fontId="28" fillId="0" borderId="12" xfId="1" applyNumberFormat="1" applyFont="1" applyAlignment="1">
      <alignment vertical="center"/>
    </xf>
    <xf numFmtId="4" fontId="23" fillId="0" borderId="20" xfId="1" applyNumberFormat="1" applyFont="1" applyFill="1" applyBorder="1" applyAlignment="1">
      <alignment horizontal="right"/>
    </xf>
    <xf numFmtId="165" fontId="23" fillId="0" borderId="12" xfId="1" applyNumberFormat="1" applyFont="1" applyAlignment="1">
      <alignment horizontal="right"/>
    </xf>
    <xf numFmtId="165" fontId="25" fillId="0" borderId="12" xfId="1" applyNumberFormat="1" applyFont="1" applyAlignment="1">
      <alignment horizontal="center" vertical="center"/>
    </xf>
    <xf numFmtId="4" fontId="23" fillId="0" borderId="12" xfId="1" applyNumberFormat="1" applyFont="1" applyAlignment="1">
      <alignment vertical="center"/>
    </xf>
    <xf numFmtId="170" fontId="23" fillId="0" borderId="12" xfId="1" applyNumberFormat="1" applyFont="1" applyAlignment="1">
      <alignment vertical="center"/>
    </xf>
    <xf numFmtId="4" fontId="29" fillId="6" borderId="20" xfId="1" applyNumberFormat="1" applyFont="1" applyFill="1" applyBorder="1" applyAlignment="1">
      <alignment horizontal="center" vertical="center"/>
    </xf>
    <xf numFmtId="10" fontId="29" fillId="6" borderId="20" xfId="1" applyNumberFormat="1" applyFont="1" applyFill="1" applyBorder="1" applyAlignment="1">
      <alignment vertical="center"/>
    </xf>
    <xf numFmtId="4" fontId="29" fillId="6" borderId="20" xfId="1" applyNumberFormat="1" applyFont="1" applyFill="1" applyBorder="1" applyAlignment="1">
      <alignment horizontal="right" vertical="center"/>
    </xf>
    <xf numFmtId="4" fontId="28" fillId="0" borderId="12" xfId="1" applyNumberFormat="1" applyFont="1" applyFill="1" applyBorder="1" applyAlignment="1">
      <alignment vertical="center"/>
    </xf>
    <xf numFmtId="4" fontId="27" fillId="0" borderId="12" xfId="1" applyNumberFormat="1" applyFont="1" applyFill="1" applyBorder="1" applyAlignment="1">
      <alignment vertical="center"/>
    </xf>
    <xf numFmtId="0" fontId="23" fillId="0" borderId="12" xfId="1" applyFont="1"/>
    <xf numFmtId="10" fontId="23" fillId="0" borderId="20" xfId="1" applyNumberFormat="1" applyFont="1" applyFill="1" applyBorder="1" applyAlignment="1">
      <alignment vertical="center"/>
    </xf>
    <xf numFmtId="167" fontId="23" fillId="0" borderId="20" xfId="1" applyNumberFormat="1" applyFont="1" applyFill="1" applyBorder="1" applyAlignment="1">
      <alignment vertical="center"/>
    </xf>
    <xf numFmtId="10" fontId="31" fillId="6" borderId="20" xfId="1" applyNumberFormat="1" applyFont="1" applyFill="1" applyBorder="1" applyAlignment="1">
      <alignment vertical="center"/>
    </xf>
    <xf numFmtId="10" fontId="23" fillId="6" borderId="20" xfId="1" applyNumberFormat="1" applyFont="1" applyFill="1" applyBorder="1" applyAlignment="1">
      <alignment vertical="center"/>
    </xf>
    <xf numFmtId="0" fontId="23" fillId="0" borderId="12" xfId="1" applyFont="1" applyAlignment="1">
      <alignment horizontal="right" vertical="center"/>
    </xf>
    <xf numFmtId="0" fontId="23" fillId="0" borderId="12" xfId="1" applyFont="1" applyBorder="1"/>
    <xf numFmtId="0" fontId="23" fillId="0" borderId="12" xfId="1" applyFont="1" applyBorder="1" applyAlignment="1">
      <alignment horizontal="right"/>
    </xf>
    <xf numFmtId="4" fontId="27" fillId="0" borderId="12" xfId="1" applyNumberFormat="1" applyFont="1"/>
    <xf numFmtId="0" fontId="32" fillId="0" borderId="12" xfId="1" applyFont="1"/>
    <xf numFmtId="168" fontId="33" fillId="0" borderId="12" xfId="1" applyNumberFormat="1" applyFont="1" applyFill="1" applyBorder="1" applyAlignment="1">
      <alignment horizontal="center"/>
    </xf>
    <xf numFmtId="166" fontId="23" fillId="0" borderId="12" xfId="1" applyNumberFormat="1" applyFont="1" applyBorder="1"/>
    <xf numFmtId="0" fontId="34" fillId="0" borderId="12" xfId="1" applyFont="1" applyAlignment="1">
      <alignment horizontal="center"/>
    </xf>
    <xf numFmtId="4" fontId="35" fillId="0" borderId="12" xfId="1" applyNumberFormat="1" applyFont="1"/>
    <xf numFmtId="0" fontId="35" fillId="0" borderId="12" xfId="1" applyFont="1"/>
    <xf numFmtId="169" fontId="29" fillId="0" borderId="12" xfId="1" applyNumberFormat="1" applyFont="1" applyFill="1" applyBorder="1" applyAlignment="1">
      <alignment horizontal="center"/>
    </xf>
    <xf numFmtId="4" fontId="23" fillId="0" borderId="12" xfId="1" applyNumberFormat="1" applyFont="1" applyBorder="1"/>
    <xf numFmtId="4" fontId="27" fillId="0" borderId="12" xfId="1" applyNumberFormat="1" applyFont="1" applyFill="1"/>
    <xf numFmtId="4" fontId="23" fillId="0" borderId="12" xfId="1" applyNumberFormat="1" applyFont="1" applyFill="1"/>
    <xf numFmtId="0" fontId="23" fillId="0" borderId="12" xfId="1" applyFont="1" applyFill="1"/>
    <xf numFmtId="4" fontId="36" fillId="0" borderId="12" xfId="1" applyNumberFormat="1" applyFont="1"/>
    <xf numFmtId="4" fontId="36" fillId="0" borderId="12" xfId="1" applyNumberFormat="1" applyFont="1" applyBorder="1"/>
    <xf numFmtId="4" fontId="36" fillId="0" borderId="12" xfId="1" applyNumberFormat="1" applyFont="1" applyBorder="1" applyAlignment="1">
      <alignment horizontal="right"/>
    </xf>
    <xf numFmtId="4" fontId="37" fillId="0" borderId="12" xfId="1" applyNumberFormat="1" applyFont="1" applyAlignment="1">
      <alignment vertical="center"/>
    </xf>
    <xf numFmtId="4" fontId="37" fillId="0" borderId="12" xfId="1" applyNumberFormat="1" applyFont="1" applyAlignment="1">
      <alignment horizontal="center" vertical="center"/>
    </xf>
    <xf numFmtId="4" fontId="36" fillId="0" borderId="12" xfId="1" applyNumberFormat="1" applyFont="1" applyAlignment="1">
      <alignment vertical="center"/>
    </xf>
    <xf numFmtId="0" fontId="0" fillId="0" borderId="0" xfId="0" applyFont="1" applyAlignment="1"/>
    <xf numFmtId="4" fontId="0" fillId="0" borderId="0" xfId="0" applyNumberFormat="1" applyFont="1" applyAlignment="1"/>
    <xf numFmtId="0" fontId="39" fillId="8" borderId="0" xfId="0" applyFont="1" applyFill="1" applyAlignment="1">
      <alignment vertical="center"/>
    </xf>
    <xf numFmtId="4" fontId="39" fillId="8" borderId="0" xfId="0" applyNumberFormat="1" applyFont="1" applyFill="1" applyAlignment="1">
      <alignment vertical="center"/>
    </xf>
    <xf numFmtId="0" fontId="40" fillId="8" borderId="0" xfId="0" applyFont="1" applyFill="1" applyAlignment="1"/>
    <xf numFmtId="0" fontId="4" fillId="0" borderId="17" xfId="0" applyFont="1" applyBorder="1" applyAlignment="1">
      <alignment vertical="center"/>
    </xf>
    <xf numFmtId="4" fontId="9" fillId="0" borderId="17" xfId="0" applyNumberFormat="1" applyFont="1" applyBorder="1" applyAlignment="1">
      <alignment horizontal="right" vertical="center"/>
    </xf>
    <xf numFmtId="4" fontId="6" fillId="3" borderId="17" xfId="0" applyNumberFormat="1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/>
    </xf>
    <xf numFmtId="4" fontId="6" fillId="3" borderId="6" xfId="0" applyNumberFormat="1" applyFont="1" applyFill="1" applyBorder="1" applyAlignment="1">
      <alignment horizontal="right" vertical="center"/>
    </xf>
    <xf numFmtId="4" fontId="9" fillId="0" borderId="6" xfId="0" applyNumberFormat="1" applyFont="1" applyFill="1" applyBorder="1" applyAlignment="1">
      <alignment horizontal="right" vertical="center"/>
    </xf>
    <xf numFmtId="0" fontId="41" fillId="5" borderId="17" xfId="0" applyFont="1" applyFill="1" applyBorder="1" applyAlignment="1">
      <alignment horizontal="center" vertical="center"/>
    </xf>
    <xf numFmtId="0" fontId="41" fillId="5" borderId="23" xfId="0" applyFont="1" applyFill="1" applyBorder="1" applyAlignment="1">
      <alignment horizontal="center" vertical="center"/>
    </xf>
    <xf numFmtId="10" fontId="16" fillId="14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/>
    <xf numFmtId="0" fontId="0" fillId="0" borderId="0" xfId="0" applyFont="1" applyAlignment="1"/>
    <xf numFmtId="49" fontId="26" fillId="0" borderId="24" xfId="1" applyNumberFormat="1" applyFont="1" applyFill="1" applyBorder="1" applyAlignment="1">
      <alignment horizontal="left" vertical="center"/>
    </xf>
    <xf numFmtId="0" fontId="23" fillId="12" borderId="20" xfId="1" applyFont="1" applyFill="1" applyBorder="1" applyProtection="1">
      <protection locked="0"/>
    </xf>
    <xf numFmtId="0" fontId="23" fillId="11" borderId="20" xfId="1" applyFont="1" applyFill="1" applyBorder="1" applyProtection="1">
      <protection locked="0"/>
    </xf>
    <xf numFmtId="10" fontId="30" fillId="5" borderId="20" xfId="1" applyNumberFormat="1" applyFont="1" applyFill="1" applyBorder="1" applyAlignment="1" applyProtection="1">
      <alignment horizontal="center"/>
      <protection locked="0"/>
    </xf>
    <xf numFmtId="167" fontId="23" fillId="5" borderId="20" xfId="1" applyNumberFormat="1" applyFont="1" applyFill="1" applyBorder="1" applyProtection="1">
      <protection locked="0"/>
    </xf>
    <xf numFmtId="0" fontId="0" fillId="0" borderId="0" xfId="0" applyFont="1" applyAlignment="1"/>
    <xf numFmtId="0" fontId="9" fillId="0" borderId="2" xfId="0" applyFont="1" applyBorder="1" applyAlignment="1">
      <alignment horizontal="justify" vertical="center" wrapText="1"/>
    </xf>
    <xf numFmtId="0" fontId="9" fillId="0" borderId="17" xfId="0" applyFont="1" applyBorder="1" applyAlignment="1">
      <alignment horizontal="justify" vertical="center" wrapText="1"/>
    </xf>
    <xf numFmtId="0" fontId="41" fillId="15" borderId="10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4" fontId="10" fillId="13" borderId="17" xfId="0" applyNumberFormat="1" applyFont="1" applyFill="1" applyBorder="1" applyAlignment="1">
      <alignment vertical="center"/>
    </xf>
    <xf numFmtId="0" fontId="9" fillId="0" borderId="25" xfId="0" applyFont="1" applyBorder="1" applyAlignment="1">
      <alignment horizontal="center" vertical="center" shrinkToFit="1"/>
    </xf>
    <xf numFmtId="4" fontId="9" fillId="0" borderId="3" xfId="0" applyNumberFormat="1" applyFont="1" applyFill="1" applyBorder="1" applyAlignment="1">
      <alignment horizontal="right" vertical="center"/>
    </xf>
    <xf numFmtId="4" fontId="10" fillId="0" borderId="25" xfId="0" applyNumberFormat="1" applyFont="1" applyBorder="1" applyAlignment="1">
      <alignment horizontal="right" vertical="center"/>
    </xf>
    <xf numFmtId="4" fontId="9" fillId="0" borderId="25" xfId="0" applyNumberFormat="1" applyFont="1" applyBorder="1" applyAlignment="1">
      <alignment horizontal="right" vertical="center"/>
    </xf>
    <xf numFmtId="0" fontId="9" fillId="0" borderId="17" xfId="0" applyFont="1" applyBorder="1" applyAlignment="1">
      <alignment horizontal="center" vertical="center" shrinkToFit="1"/>
    </xf>
    <xf numFmtId="4" fontId="9" fillId="0" borderId="17" xfId="0" applyNumberFormat="1" applyFont="1" applyFill="1" applyBorder="1" applyAlignment="1">
      <alignment horizontal="right" vertical="center"/>
    </xf>
    <xf numFmtId="4" fontId="10" fillId="0" borderId="17" xfId="0" applyNumberFormat="1" applyFont="1" applyBorder="1" applyAlignment="1">
      <alignment horizontal="right" vertical="center"/>
    </xf>
    <xf numFmtId="0" fontId="3" fillId="5" borderId="27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justify" vertical="center" wrapText="1"/>
    </xf>
    <xf numFmtId="0" fontId="6" fillId="3" borderId="17" xfId="0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justify" vertical="center" wrapText="1"/>
    </xf>
    <xf numFmtId="4" fontId="7" fillId="3" borderId="17" xfId="0" applyNumberFormat="1" applyFont="1" applyFill="1" applyBorder="1" applyAlignment="1">
      <alignment horizontal="right" vertical="center"/>
    </xf>
    <xf numFmtId="0" fontId="41" fillId="4" borderId="17" xfId="0" applyFont="1" applyFill="1" applyBorder="1" applyAlignment="1">
      <alignment horizontal="center" vertical="center"/>
    </xf>
    <xf numFmtId="4" fontId="10" fillId="0" borderId="17" xfId="0" applyNumberFormat="1" applyFont="1" applyFill="1" applyBorder="1" applyAlignment="1">
      <alignment vertical="center"/>
    </xf>
    <xf numFmtId="4" fontId="10" fillId="0" borderId="10" xfId="0" applyNumberFormat="1" applyFont="1" applyFill="1" applyBorder="1" applyAlignment="1">
      <alignment horizontal="right" vertical="center"/>
    </xf>
    <xf numFmtId="4" fontId="10" fillId="0" borderId="26" xfId="0" applyNumberFormat="1" applyFont="1" applyFill="1" applyBorder="1" applyAlignment="1">
      <alignment vertical="center"/>
    </xf>
    <xf numFmtId="0" fontId="17" fillId="0" borderId="4" xfId="0" applyFont="1" applyBorder="1" applyAlignment="1">
      <alignment horizontal="right" vertical="center" wrapText="1"/>
    </xf>
    <xf numFmtId="0" fontId="19" fillId="0" borderId="5" xfId="0" applyFont="1" applyBorder="1"/>
    <xf numFmtId="0" fontId="7" fillId="7" borderId="4" xfId="0" applyFont="1" applyFill="1" applyBorder="1" applyAlignment="1">
      <alignment horizontal="left" vertical="center" wrapText="1"/>
    </xf>
    <xf numFmtId="0" fontId="3" fillId="8" borderId="5" xfId="0" applyFont="1" applyFill="1" applyBorder="1"/>
    <xf numFmtId="0" fontId="3" fillId="8" borderId="2" xfId="0" applyFont="1" applyFill="1" applyBorder="1"/>
    <xf numFmtId="0" fontId="3" fillId="8" borderId="6" xfId="0" applyFont="1" applyFill="1" applyBorder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5" fillId="0" borderId="11" xfId="0" applyFont="1" applyBorder="1" applyAlignment="1">
      <alignment horizontal="center" vertical="center"/>
    </xf>
    <xf numFmtId="0" fontId="0" fillId="0" borderId="12" xfId="0" applyFont="1" applyBorder="1" applyAlignment="1"/>
    <xf numFmtId="0" fontId="3" fillId="0" borderId="13" xfId="0" applyFont="1" applyBorder="1"/>
    <xf numFmtId="0" fontId="18" fillId="0" borderId="11" xfId="0" applyFont="1" applyBorder="1" applyAlignment="1">
      <alignment horizontal="center" vertical="center"/>
    </xf>
    <xf numFmtId="0" fontId="1" fillId="0" borderId="12" xfId="0" applyFont="1" applyBorder="1" applyAlignment="1"/>
    <xf numFmtId="0" fontId="19" fillId="0" borderId="13" xfId="0" applyFont="1" applyBorder="1"/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0" borderId="7" xfId="0" applyFont="1" applyBorder="1" applyAlignment="1">
      <alignment wrapText="1"/>
    </xf>
    <xf numFmtId="0" fontId="19" fillId="0" borderId="8" xfId="0" applyFont="1" applyBorder="1" applyAlignment="1">
      <alignment wrapText="1"/>
    </xf>
    <xf numFmtId="0" fontId="19" fillId="0" borderId="9" xfId="0" applyFont="1" applyBorder="1" applyAlignment="1">
      <alignment wrapText="1"/>
    </xf>
    <xf numFmtId="49" fontId="13" fillId="0" borderId="1" xfId="0" applyNumberFormat="1" applyFont="1" applyBorder="1" applyAlignment="1">
      <alignment horizontal="center" vertical="center" wrapText="1"/>
    </xf>
    <xf numFmtId="0" fontId="19" fillId="0" borderId="3" xfId="0" applyFont="1" applyBorder="1"/>
    <xf numFmtId="0" fontId="19" fillId="0" borderId="7" xfId="0" applyFont="1" applyBorder="1"/>
    <xf numFmtId="0" fontId="19" fillId="0" borderId="9" xfId="0" applyFont="1" applyBorder="1"/>
    <xf numFmtId="0" fontId="16" fillId="14" borderId="4" xfId="0" applyFont="1" applyFill="1" applyBorder="1" applyAlignment="1">
      <alignment horizontal="right"/>
    </xf>
    <xf numFmtId="0" fontId="16" fillId="14" borderId="5" xfId="0" applyFont="1" applyFill="1" applyBorder="1" applyAlignment="1">
      <alignment horizontal="right"/>
    </xf>
    <xf numFmtId="0" fontId="21" fillId="0" borderId="18" xfId="2" applyFont="1" applyBorder="1" applyAlignment="1">
      <alignment horizontal="center" vertical="center" wrapText="1"/>
    </xf>
    <xf numFmtId="0" fontId="21" fillId="0" borderId="19" xfId="2" applyFont="1" applyBorder="1" applyAlignment="1">
      <alignment horizontal="center" vertical="center" wrapText="1"/>
    </xf>
    <xf numFmtId="0" fontId="26" fillId="9" borderId="19" xfId="2" applyFont="1" applyFill="1" applyBorder="1" applyAlignment="1">
      <alignment horizontal="center" vertical="center" wrapText="1"/>
    </xf>
    <xf numFmtId="0" fontId="26" fillId="0" borderId="20" xfId="1" applyFont="1" applyFill="1" applyBorder="1" applyAlignment="1">
      <alignment horizontal="center" vertical="center"/>
    </xf>
    <xf numFmtId="1" fontId="27" fillId="0" borderId="20" xfId="1" applyNumberFormat="1" applyFont="1" applyFill="1" applyBorder="1" applyAlignment="1" applyProtection="1">
      <alignment horizontal="center" vertical="center"/>
    </xf>
    <xf numFmtId="1" fontId="27" fillId="0" borderId="20" xfId="1" applyNumberFormat="1" applyFont="1" applyFill="1" applyBorder="1" applyAlignment="1">
      <alignment horizontal="center" vertical="center" wrapText="1"/>
    </xf>
    <xf numFmtId="0" fontId="23" fillId="0" borderId="20" xfId="1" applyFont="1" applyFill="1" applyBorder="1" applyAlignment="1">
      <alignment horizontal="center" vertical="center"/>
    </xf>
    <xf numFmtId="167" fontId="27" fillId="0" borderId="20" xfId="1" applyNumberFormat="1" applyFont="1" applyFill="1" applyBorder="1" applyAlignment="1">
      <alignment horizontal="center" vertical="center"/>
    </xf>
    <xf numFmtId="167" fontId="27" fillId="0" borderId="19" xfId="1" applyNumberFormat="1" applyFont="1" applyFill="1" applyBorder="1" applyAlignment="1">
      <alignment horizontal="center" vertical="center"/>
    </xf>
    <xf numFmtId="0" fontId="27" fillId="0" borderId="20" xfId="1" applyFont="1" applyFill="1" applyBorder="1" applyAlignment="1">
      <alignment horizontal="center" vertical="center"/>
    </xf>
    <xf numFmtId="0" fontId="26" fillId="0" borderId="21" xfId="1" applyFont="1" applyFill="1" applyBorder="1" applyAlignment="1">
      <alignment horizontal="left" vertical="center" wrapText="1"/>
    </xf>
    <xf numFmtId="0" fontId="26" fillId="0" borderId="22" xfId="1" applyFont="1" applyFill="1" applyBorder="1" applyAlignment="1">
      <alignment horizontal="left" vertical="center" wrapText="1"/>
    </xf>
    <xf numFmtId="167" fontId="27" fillId="0" borderId="20" xfId="1" applyNumberFormat="1" applyFont="1" applyBorder="1" applyAlignment="1">
      <alignment horizontal="center" vertical="center"/>
    </xf>
    <xf numFmtId="0" fontId="11" fillId="0" borderId="25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Protection="1">
      <protection hidden="1"/>
    </xf>
    <xf numFmtId="0" fontId="0" fillId="0" borderId="0" xfId="0" applyProtection="1">
      <protection hidden="1"/>
    </xf>
    <xf numFmtId="0" fontId="11" fillId="0" borderId="28" xfId="0" applyFont="1" applyFill="1" applyBorder="1" applyAlignment="1" applyProtection="1">
      <alignment horizontal="center" vertical="center" wrapText="1"/>
      <protection hidden="1"/>
    </xf>
    <xf numFmtId="0" fontId="12" fillId="4" borderId="29" xfId="0" applyFont="1" applyFill="1" applyBorder="1" applyAlignment="1" applyProtection="1">
      <alignment horizontal="center" vertical="center" wrapText="1"/>
      <protection hidden="1"/>
    </xf>
    <xf numFmtId="0" fontId="42" fillId="0" borderId="10" xfId="1" applyFont="1" applyFill="1" applyBorder="1" applyAlignment="1" applyProtection="1">
      <alignment horizontal="center" vertical="center" wrapText="1"/>
      <protection hidden="1"/>
    </xf>
    <xf numFmtId="0" fontId="5" fillId="16" borderId="10" xfId="0" applyFont="1" applyFill="1" applyBorder="1" applyAlignment="1" applyProtection="1">
      <alignment horizontal="center" vertical="center"/>
      <protection hidden="1"/>
    </xf>
    <xf numFmtId="0" fontId="13" fillId="0" borderId="10" xfId="0" applyFont="1" applyBorder="1" applyAlignment="1" applyProtection="1">
      <alignment horizontal="center"/>
      <protection hidden="1"/>
    </xf>
    <xf numFmtId="0" fontId="0" fillId="0" borderId="10" xfId="0" applyFont="1" applyBorder="1" applyAlignment="1" applyProtection="1">
      <alignment horizontal="center"/>
      <protection hidden="1"/>
    </xf>
    <xf numFmtId="0" fontId="5" fillId="0" borderId="10" xfId="0" applyFont="1" applyFill="1" applyBorder="1" applyAlignment="1" applyProtection="1">
      <alignment horizontal="center"/>
      <protection hidden="1"/>
    </xf>
    <xf numFmtId="0" fontId="0" fillId="0" borderId="28" xfId="0" applyFill="1" applyBorder="1" applyProtection="1">
      <protection hidden="1"/>
    </xf>
    <xf numFmtId="0" fontId="5" fillId="16" borderId="10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Protection="1">
      <protection hidden="1"/>
    </xf>
    <xf numFmtId="10" fontId="0" fillId="0" borderId="0" xfId="0" applyNumberFormat="1" applyProtection="1">
      <protection hidden="1"/>
    </xf>
    <xf numFmtId="0" fontId="0" fillId="0" borderId="0" xfId="0" applyFont="1" applyAlignment="1" applyProtection="1">
      <alignment horizontal="center"/>
      <protection hidden="1"/>
    </xf>
    <xf numFmtId="10" fontId="0" fillId="0" borderId="10" xfId="0" applyNumberFormat="1" applyBorder="1" applyAlignment="1" applyProtection="1">
      <alignment horizontal="center"/>
      <protection locked="0"/>
    </xf>
    <xf numFmtId="10" fontId="14" fillId="0" borderId="10" xfId="1" applyNumberFormat="1" applyFont="1" applyFill="1" applyBorder="1" applyAlignment="1" applyProtection="1">
      <alignment horizontal="center" vertical="center"/>
      <protection locked="0"/>
    </xf>
    <xf numFmtId="10" fontId="15" fillId="0" borderId="10" xfId="1" applyNumberFormat="1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57150</xdr:colOff>
      <xdr:row>0</xdr:row>
      <xdr:rowOff>123825</xdr:rowOff>
    </xdr:from>
    <xdr:ext cx="2371725" cy="600076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62725" y="123825"/>
          <a:ext cx="2371725" cy="600076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6553199</xdr:colOff>
      <xdr:row>0</xdr:row>
      <xdr:rowOff>104775</xdr:rowOff>
    </xdr:from>
    <xdr:ext cx="1876425" cy="458514"/>
    <xdr:pic>
      <xdr:nvPicPr>
        <xdr:cNvPr id="3" name="image2.png" title="Imagem">
          <a:extLst>
            <a:ext uri="{FF2B5EF4-FFF2-40B4-BE49-F238E27FC236}">
              <a16:creationId xmlns:a16="http://schemas.microsoft.com/office/drawing/2014/main" id="{F2438E83-F250-4466-B823-55E75B4D65F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53199" y="104775"/>
          <a:ext cx="1876425" cy="458514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231914</xdr:colOff>
      <xdr:row>0</xdr:row>
      <xdr:rowOff>107674</xdr:rowOff>
    </xdr:from>
    <xdr:to>
      <xdr:col>8</xdr:col>
      <xdr:colOff>933292</xdr:colOff>
      <xdr:row>2</xdr:row>
      <xdr:rowOff>115957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CFEAA89-2EA3-4422-92ED-9F61BAF2B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6197" y="107674"/>
          <a:ext cx="1943769" cy="4886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1.%20PASTA/0.%20AND/BR%20440%20-%20F2%20R082024%20(TATI%20AP)/Planilha%20Or&#231;ament&#225;ria%20Referencial_BR440_FASE%202_Rev00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elle/Desktop/OR&#199;AMENTO/OR&#199;AMENTOS/Or&#231;amentos%202025/Parquinhos%20e%20Alambrados/Planilhas%20sem%20a%20meta%203%20onerado%20e%20atualizada/Planilha%20Parquinhos%20e%20Alambrados%20Fev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ferencial"/>
      <sheetName val="Composições"/>
      <sheetName val="Memória de Cálculo_PISTA SKATE"/>
      <sheetName val="Memória de Cálculo_BEACH TENNIS"/>
      <sheetName val="Memória de Cálculo_PERGOLADO"/>
      <sheetName val="Memória de Cálculo_PINTURAS"/>
      <sheetName val="PLANILHA AUX"/>
      <sheetName val="Cronograma Referencial"/>
      <sheetName val="LDI Refere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ferencial"/>
      <sheetName val="Composições"/>
      <sheetName val="Cronograma Referencial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"/>
  <sheetViews>
    <sheetView tabSelected="1" view="pageBreakPreview" zoomScaleNormal="100" zoomScaleSheetLayoutView="100" workbookViewId="0">
      <pane ySplit="9" topLeftCell="A10" activePane="bottomLeft" state="frozen"/>
      <selection pane="bottomLeft" activeCell="H7" sqref="H7"/>
    </sheetView>
  </sheetViews>
  <sheetFormatPr defaultColWidth="14.42578125" defaultRowHeight="15" customHeight="1" x14ac:dyDescent="0.25"/>
  <cols>
    <col min="1" max="1" width="5.42578125" bestFit="1" customWidth="1"/>
    <col min="2" max="2" width="14.85546875" bestFit="1" customWidth="1"/>
    <col min="3" max="3" width="68.7109375" customWidth="1"/>
    <col min="4" max="4" width="7.140625" bestFit="1" customWidth="1"/>
    <col min="5" max="5" width="8.140625" bestFit="1" customWidth="1"/>
    <col min="6" max="6" width="9.85546875" bestFit="1" customWidth="1"/>
    <col min="7" max="7" width="9.85546875" customWidth="1"/>
    <col min="8" max="8" width="9.85546875" bestFit="1" customWidth="1"/>
    <col min="9" max="9" width="3.7109375" hidden="1" customWidth="1"/>
    <col min="10" max="10" width="18.140625" style="17" hidden="1" customWidth="1"/>
    <col min="11" max="11" width="10.5703125" style="83" hidden="1" customWidth="1"/>
    <col min="12" max="12" width="10.140625" hidden="1" customWidth="1"/>
    <col min="13" max="13" width="14" customWidth="1"/>
    <col min="14" max="19" width="8.7109375" customWidth="1"/>
  </cols>
  <sheetData>
    <row r="1" spans="1:19" ht="21" x14ac:dyDescent="0.25">
      <c r="A1" s="132" t="s">
        <v>0</v>
      </c>
      <c r="B1" s="133"/>
      <c r="C1" s="133"/>
      <c r="D1" s="133"/>
      <c r="E1" s="133"/>
      <c r="F1" s="133"/>
      <c r="G1" s="133"/>
      <c r="H1" s="134"/>
      <c r="I1" s="1"/>
      <c r="J1" s="16"/>
      <c r="K1" s="16"/>
      <c r="L1" s="1"/>
      <c r="M1" s="1"/>
      <c r="N1" s="1"/>
      <c r="O1" s="1"/>
      <c r="P1" s="1"/>
      <c r="Q1" s="1"/>
      <c r="R1" s="1"/>
      <c r="S1" s="1"/>
    </row>
    <row r="2" spans="1:19" ht="15.75" x14ac:dyDescent="0.25">
      <c r="A2" s="135" t="s">
        <v>1</v>
      </c>
      <c r="B2" s="136"/>
      <c r="C2" s="136"/>
      <c r="D2" s="136"/>
      <c r="E2" s="136"/>
      <c r="F2" s="136"/>
      <c r="G2" s="136"/>
      <c r="H2" s="137"/>
      <c r="I2" s="1"/>
      <c r="J2" s="16"/>
      <c r="K2" s="16"/>
      <c r="L2" s="1"/>
      <c r="M2" s="1"/>
      <c r="N2" s="1"/>
      <c r="O2" s="1"/>
      <c r="P2" s="1"/>
      <c r="Q2" s="1"/>
      <c r="R2" s="1"/>
      <c r="S2" s="1"/>
    </row>
    <row r="3" spans="1:19" x14ac:dyDescent="0.25">
      <c r="A3" s="138" t="s">
        <v>2</v>
      </c>
      <c r="B3" s="139"/>
      <c r="C3" s="139"/>
      <c r="D3" s="139"/>
      <c r="E3" s="139"/>
      <c r="F3" s="139"/>
      <c r="G3" s="139"/>
      <c r="H3" s="140"/>
      <c r="I3" s="1"/>
      <c r="J3" s="16"/>
      <c r="K3" s="16"/>
      <c r="L3" s="1"/>
      <c r="M3" s="1"/>
      <c r="N3" s="1"/>
      <c r="O3" s="1"/>
      <c r="P3" s="1"/>
      <c r="Q3" s="1"/>
      <c r="R3" s="1"/>
      <c r="S3" s="1"/>
    </row>
    <row r="4" spans="1:19" ht="15.75" x14ac:dyDescent="0.25">
      <c r="A4" s="141" t="s">
        <v>3</v>
      </c>
      <c r="B4" s="142"/>
      <c r="C4" s="142"/>
      <c r="D4" s="142"/>
      <c r="E4" s="142"/>
      <c r="F4" s="142"/>
      <c r="G4" s="142"/>
      <c r="H4" s="143"/>
      <c r="I4" s="1"/>
      <c r="J4" s="16"/>
      <c r="K4" s="16"/>
      <c r="L4" s="1"/>
      <c r="M4" s="1"/>
      <c r="N4" s="1"/>
      <c r="O4" s="1"/>
      <c r="P4" s="1"/>
      <c r="Q4" s="1"/>
      <c r="R4" s="1"/>
      <c r="S4" s="1"/>
    </row>
    <row r="5" spans="1:19" x14ac:dyDescent="0.25">
      <c r="A5" s="144" t="s">
        <v>73</v>
      </c>
      <c r="B5" s="145"/>
      <c r="C5" s="146"/>
      <c r="D5" s="150" t="s">
        <v>117</v>
      </c>
      <c r="E5" s="151"/>
      <c r="F5" s="126" t="s">
        <v>4</v>
      </c>
      <c r="G5" s="127"/>
      <c r="H5" s="15">
        <f>'COMP. BDI'!C16</f>
        <v>0.24229999999999999</v>
      </c>
      <c r="I5" s="1"/>
      <c r="K5" s="16"/>
      <c r="L5" s="1"/>
      <c r="M5" s="1"/>
      <c r="N5" s="1"/>
      <c r="O5" s="1"/>
      <c r="P5" s="1"/>
      <c r="Q5" s="1"/>
      <c r="R5" s="1"/>
      <c r="S5" s="1"/>
    </row>
    <row r="6" spans="1:19" x14ac:dyDescent="0.25">
      <c r="A6" s="147"/>
      <c r="B6" s="148"/>
      <c r="C6" s="149"/>
      <c r="D6" s="152"/>
      <c r="E6" s="153"/>
      <c r="F6" s="126" t="s">
        <v>5</v>
      </c>
      <c r="G6" s="127"/>
      <c r="H6" s="15">
        <f>'COMP. BDI'!C29</f>
        <v>0.16800000000000001</v>
      </c>
      <c r="I6" s="1"/>
      <c r="J6" s="16"/>
      <c r="K6" s="16"/>
      <c r="L6" s="1"/>
      <c r="M6" s="1"/>
      <c r="N6" s="1"/>
      <c r="O6" s="1"/>
      <c r="P6" s="1"/>
      <c r="Q6" s="1"/>
      <c r="R6" s="1"/>
      <c r="S6" s="1"/>
    </row>
    <row r="7" spans="1:19" s="86" customFormat="1" x14ac:dyDescent="0.25">
      <c r="A7" s="154" t="s">
        <v>63</v>
      </c>
      <c r="B7" s="155"/>
      <c r="C7" s="155"/>
      <c r="D7" s="155"/>
      <c r="E7" s="155"/>
      <c r="F7" s="155"/>
      <c r="G7" s="155"/>
      <c r="H7" s="95"/>
      <c r="I7" s="84"/>
      <c r="J7" s="85"/>
      <c r="K7" s="85"/>
      <c r="L7" s="84"/>
      <c r="M7" s="84"/>
      <c r="N7" s="84"/>
      <c r="O7" s="84"/>
      <c r="P7" s="84"/>
      <c r="Q7" s="84"/>
      <c r="R7" s="84"/>
      <c r="S7" s="84"/>
    </row>
    <row r="8" spans="1:19" ht="60.75" customHeight="1" x14ac:dyDescent="0.25">
      <c r="A8" s="2" t="s">
        <v>6</v>
      </c>
      <c r="B8" s="3" t="s">
        <v>120</v>
      </c>
      <c r="C8" s="2" t="s">
        <v>7</v>
      </c>
      <c r="D8" s="4" t="s">
        <v>8</v>
      </c>
      <c r="E8" s="5" t="s">
        <v>9</v>
      </c>
      <c r="F8" s="14" t="s">
        <v>10</v>
      </c>
      <c r="G8" s="2" t="s">
        <v>11</v>
      </c>
      <c r="H8" s="2" t="s">
        <v>12</v>
      </c>
      <c r="I8" s="1"/>
      <c r="J8" s="13" t="s">
        <v>62</v>
      </c>
      <c r="K8" s="16"/>
      <c r="L8" s="13" t="s">
        <v>72</v>
      </c>
      <c r="M8" s="1"/>
      <c r="N8" s="1"/>
      <c r="O8" s="1"/>
      <c r="P8" s="1"/>
      <c r="Q8" s="1"/>
      <c r="R8" s="1"/>
      <c r="S8" s="1"/>
    </row>
    <row r="9" spans="1:19" ht="27.75" customHeight="1" x14ac:dyDescent="0.25">
      <c r="A9" s="128" t="s">
        <v>121</v>
      </c>
      <c r="B9" s="129"/>
      <c r="C9" s="129"/>
      <c r="D9" s="129"/>
      <c r="E9" s="130"/>
      <c r="F9" s="129"/>
      <c r="G9" s="131"/>
      <c r="H9" s="21">
        <f>H10+H12+H17+H19+H25+H35</f>
        <v>221969.44000000003</v>
      </c>
      <c r="I9" s="1"/>
      <c r="J9" s="18"/>
      <c r="K9" s="16"/>
      <c r="L9" s="87"/>
      <c r="M9" s="1"/>
      <c r="N9" s="1"/>
      <c r="O9" s="1"/>
      <c r="P9" s="1"/>
      <c r="Q9" s="1"/>
      <c r="R9" s="1"/>
      <c r="S9" s="1"/>
    </row>
    <row r="10" spans="1:19" s="82" customFormat="1" x14ac:dyDescent="0.25">
      <c r="A10" s="6">
        <v>1</v>
      </c>
      <c r="B10" s="7"/>
      <c r="C10" s="19" t="s">
        <v>13</v>
      </c>
      <c r="D10" s="90"/>
      <c r="E10" s="89"/>
      <c r="F10" s="91"/>
      <c r="G10" s="9"/>
      <c r="H10" s="8">
        <f>H11</f>
        <v>1796.14</v>
      </c>
      <c r="I10" s="1"/>
      <c r="J10" s="18"/>
      <c r="K10" s="16"/>
      <c r="L10" s="87"/>
      <c r="M10" s="1"/>
      <c r="N10" s="1"/>
      <c r="O10" s="1"/>
      <c r="P10" s="1"/>
      <c r="Q10" s="1"/>
      <c r="R10" s="1"/>
      <c r="S10" s="1"/>
    </row>
    <row r="11" spans="1:19" s="82" customFormat="1" x14ac:dyDescent="0.25">
      <c r="A11" s="10" t="s">
        <v>14</v>
      </c>
      <c r="B11" s="93">
        <v>103689</v>
      </c>
      <c r="C11" s="20" t="s">
        <v>66</v>
      </c>
      <c r="D11" s="94" t="s">
        <v>15</v>
      </c>
      <c r="E11" s="123">
        <v>2.88</v>
      </c>
      <c r="F11" s="92">
        <f>ROUND(J11-J11*H$7,2)</f>
        <v>502.02</v>
      </c>
      <c r="G11" s="124">
        <f>ROUND((ROUND(J11-J11*H$7,2)*(1+H$5)),2)</f>
        <v>623.66</v>
      </c>
      <c r="H11" s="12">
        <f>ROUND(E11*G11,2)</f>
        <v>1796.14</v>
      </c>
      <c r="I11" s="1"/>
      <c r="J11" s="18">
        <v>502.02</v>
      </c>
      <c r="K11" s="16"/>
      <c r="L11" s="88">
        <f>1.5*3</f>
        <v>4.5</v>
      </c>
      <c r="M11" s="1"/>
      <c r="N11" s="1"/>
      <c r="O11" s="1"/>
      <c r="P11" s="1"/>
      <c r="Q11" s="1"/>
      <c r="R11" s="1"/>
      <c r="S11" s="1"/>
    </row>
    <row r="12" spans="1:19" s="97" customFormat="1" x14ac:dyDescent="0.25">
      <c r="A12" s="6">
        <v>2</v>
      </c>
      <c r="B12" s="7"/>
      <c r="C12" s="19" t="s">
        <v>74</v>
      </c>
      <c r="D12" s="90"/>
      <c r="E12" s="108"/>
      <c r="F12" s="91"/>
      <c r="G12" s="9"/>
      <c r="H12" s="8">
        <f>SUM(H13:H16)</f>
        <v>10513.34</v>
      </c>
      <c r="I12" s="1"/>
      <c r="J12" s="18"/>
      <c r="K12" s="16"/>
      <c r="L12" s="89"/>
      <c r="M12" s="1"/>
      <c r="N12" s="1"/>
      <c r="O12" s="1"/>
      <c r="P12" s="1"/>
      <c r="Q12" s="1"/>
      <c r="R12" s="1"/>
      <c r="S12" s="1"/>
    </row>
    <row r="13" spans="1:19" s="97" customFormat="1" ht="38.25" x14ac:dyDescent="0.25">
      <c r="A13" s="10" t="s">
        <v>16</v>
      </c>
      <c r="B13" s="93">
        <v>10776</v>
      </c>
      <c r="C13" s="20" t="s">
        <v>118</v>
      </c>
      <c r="D13" s="94" t="s">
        <v>17</v>
      </c>
      <c r="E13" s="123">
        <v>4</v>
      </c>
      <c r="F13" s="92">
        <f>ROUND(J13-J13*H$7,2)</f>
        <v>789.06</v>
      </c>
      <c r="G13" s="124">
        <f>ROUND((ROUND(J13-J13*H$7,2)*(1+H$6)),2)</f>
        <v>921.62</v>
      </c>
      <c r="H13" s="12">
        <f>ROUND(E13*G13,2)</f>
        <v>3686.48</v>
      </c>
      <c r="I13" s="1"/>
      <c r="J13" s="18">
        <v>789.06</v>
      </c>
      <c r="K13" s="16"/>
      <c r="L13" s="88"/>
      <c r="M13" s="1"/>
      <c r="N13" s="1"/>
      <c r="O13" s="1"/>
      <c r="P13" s="1"/>
      <c r="Q13" s="1"/>
      <c r="R13" s="1"/>
      <c r="S13" s="1"/>
    </row>
    <row r="14" spans="1:19" s="97" customFormat="1" x14ac:dyDescent="0.25">
      <c r="A14" s="10" t="s">
        <v>78</v>
      </c>
      <c r="B14" s="93" t="s">
        <v>77</v>
      </c>
      <c r="C14" s="20" t="s">
        <v>75</v>
      </c>
      <c r="D14" s="94" t="s">
        <v>8</v>
      </c>
      <c r="E14" s="123">
        <v>1</v>
      </c>
      <c r="F14" s="92">
        <f>ROUND(J14-J14*H$7,2)</f>
        <v>420.43</v>
      </c>
      <c r="G14" s="124">
        <f>ROUND((ROUND(J14-J14*H$7,2)*(1+H$5)),2)</f>
        <v>522.29999999999995</v>
      </c>
      <c r="H14" s="12">
        <f>ROUND(E14*G14,2)</f>
        <v>522.29999999999995</v>
      </c>
      <c r="I14" s="1"/>
      <c r="J14" s="18">
        <v>420.43</v>
      </c>
      <c r="K14" s="16"/>
      <c r="L14" s="88"/>
      <c r="M14" s="1"/>
      <c r="N14" s="1"/>
      <c r="O14" s="1"/>
      <c r="P14" s="1"/>
      <c r="Q14" s="1"/>
      <c r="R14" s="1"/>
      <c r="S14" s="1"/>
    </row>
    <row r="15" spans="1:19" s="97" customFormat="1" ht="89.25" x14ac:dyDescent="0.25">
      <c r="A15" s="10" t="s">
        <v>79</v>
      </c>
      <c r="B15" s="93">
        <v>10777</v>
      </c>
      <c r="C15" s="20" t="s">
        <v>119</v>
      </c>
      <c r="D15" s="94" t="s">
        <v>17</v>
      </c>
      <c r="E15" s="123">
        <v>4</v>
      </c>
      <c r="F15" s="92">
        <f>ROUND(J15-J15*H$7,2)</f>
        <v>1146.77</v>
      </c>
      <c r="G15" s="124">
        <f>ROUND((ROUND(J15-J15*H$7,2)*(1+H$6)),2)</f>
        <v>1339.43</v>
      </c>
      <c r="H15" s="12">
        <f>ROUND(E15*G15,2)</f>
        <v>5357.72</v>
      </c>
      <c r="I15" s="1"/>
      <c r="J15" s="18">
        <v>1146.77</v>
      </c>
      <c r="K15" s="16"/>
      <c r="L15" s="88"/>
      <c r="M15" s="1"/>
      <c r="N15" s="1"/>
      <c r="O15" s="1"/>
      <c r="P15" s="1"/>
      <c r="Q15" s="1"/>
      <c r="R15" s="1"/>
      <c r="S15" s="1"/>
    </row>
    <row r="16" spans="1:19" s="97" customFormat="1" x14ac:dyDescent="0.25">
      <c r="A16" s="10" t="s">
        <v>80</v>
      </c>
      <c r="B16" s="93" t="s">
        <v>70</v>
      </c>
      <c r="C16" s="20" t="s">
        <v>76</v>
      </c>
      <c r="D16" s="94" t="s">
        <v>8</v>
      </c>
      <c r="E16" s="123">
        <v>1</v>
      </c>
      <c r="F16" s="92">
        <f>ROUND(J16-J16*H$7,2)</f>
        <v>762.17</v>
      </c>
      <c r="G16" s="124">
        <f>ROUND((ROUND(J16-J16*H$7,2)*(1+H$5)),2)</f>
        <v>946.84</v>
      </c>
      <c r="H16" s="12">
        <f>ROUND(E16*G16,2)</f>
        <v>946.84</v>
      </c>
      <c r="I16" s="1"/>
      <c r="J16" s="18">
        <v>762.17</v>
      </c>
      <c r="K16" s="16"/>
      <c r="L16" s="88"/>
      <c r="M16" s="1"/>
      <c r="N16" s="1"/>
      <c r="O16" s="1"/>
      <c r="P16" s="1"/>
      <c r="Q16" s="1"/>
      <c r="R16" s="1"/>
      <c r="S16" s="1"/>
    </row>
    <row r="17" spans="1:19" s="82" customFormat="1" x14ac:dyDescent="0.25">
      <c r="A17" s="6">
        <v>3</v>
      </c>
      <c r="B17" s="7"/>
      <c r="C17" s="19" t="s">
        <v>69</v>
      </c>
      <c r="D17" s="90"/>
      <c r="E17" s="108"/>
      <c r="F17" s="91"/>
      <c r="G17" s="9"/>
      <c r="H17" s="8">
        <f>H18</f>
        <v>17722.439999999999</v>
      </c>
      <c r="I17" s="1"/>
      <c r="J17" s="18"/>
      <c r="K17" s="16"/>
      <c r="L17" s="89"/>
      <c r="M17" s="1"/>
      <c r="N17" s="1"/>
      <c r="O17" s="1"/>
      <c r="P17" s="1"/>
      <c r="Q17" s="1"/>
      <c r="R17" s="1"/>
      <c r="S17" s="1"/>
    </row>
    <row r="18" spans="1:19" s="82" customFormat="1" x14ac:dyDescent="0.25">
      <c r="A18" s="10" t="s">
        <v>18</v>
      </c>
      <c r="B18" s="106" t="s">
        <v>81</v>
      </c>
      <c r="C18" s="20" t="s">
        <v>82</v>
      </c>
      <c r="D18" s="94" t="s">
        <v>17</v>
      </c>
      <c r="E18" s="123">
        <f t="shared" ref="E18" si="0">ROUND(L18,2)</f>
        <v>4</v>
      </c>
      <c r="F18" s="92">
        <f>ROUND(J18-J18*H$7,2)</f>
        <v>3566.46</v>
      </c>
      <c r="G18" s="124">
        <f>ROUND((ROUND(J18-J18*H$7,2)*(1+H$5)),2)</f>
        <v>4430.6099999999997</v>
      </c>
      <c r="H18" s="12">
        <f>ROUND(E18*G18,2)</f>
        <v>17722.439999999999</v>
      </c>
      <c r="I18" s="1"/>
      <c r="J18" s="18">
        <v>3566.46</v>
      </c>
      <c r="K18" s="16"/>
      <c r="L18" s="88">
        <v>4</v>
      </c>
      <c r="M18" s="1"/>
      <c r="N18" s="1"/>
      <c r="O18" s="1"/>
      <c r="P18" s="1"/>
      <c r="Q18" s="1"/>
      <c r="R18" s="1"/>
      <c r="S18" s="1"/>
    </row>
    <row r="19" spans="1:19" s="82" customFormat="1" x14ac:dyDescent="0.25">
      <c r="A19" s="6">
        <v>4</v>
      </c>
      <c r="B19" s="7"/>
      <c r="C19" s="19" t="s">
        <v>83</v>
      </c>
      <c r="D19" s="90"/>
      <c r="E19" s="108"/>
      <c r="F19" s="91"/>
      <c r="G19" s="9"/>
      <c r="H19" s="8">
        <f>SUM(H20:H24)</f>
        <v>5440.9299999999994</v>
      </c>
      <c r="I19" s="1"/>
      <c r="J19" s="18"/>
      <c r="K19" s="16"/>
      <c r="L19" s="89"/>
      <c r="M19" s="1"/>
      <c r="N19" s="1"/>
      <c r="O19" s="1"/>
      <c r="P19" s="1"/>
      <c r="Q19" s="1"/>
      <c r="R19" s="1"/>
      <c r="S19" s="1"/>
    </row>
    <row r="20" spans="1:19" s="82" customFormat="1" x14ac:dyDescent="0.25">
      <c r="A20" s="10" t="s">
        <v>19</v>
      </c>
      <c r="B20" s="107">
        <v>97649</v>
      </c>
      <c r="C20" s="20" t="s">
        <v>85</v>
      </c>
      <c r="D20" s="94" t="s">
        <v>15</v>
      </c>
      <c r="E20" s="123">
        <v>477.95999999999992</v>
      </c>
      <c r="F20" s="92">
        <f>ROUND(J20-J20*H$7,2)</f>
        <v>3.85</v>
      </c>
      <c r="G20" s="124">
        <f>ROUND((ROUND(J20-J20*H$7,2)*(1+H$5)),2)</f>
        <v>4.78</v>
      </c>
      <c r="H20" s="12">
        <f>ROUND(E20*G20,2)</f>
        <v>2284.65</v>
      </c>
      <c r="I20" s="1"/>
      <c r="J20" s="18">
        <v>3.85</v>
      </c>
      <c r="K20" s="16"/>
      <c r="L20" s="88">
        <v>7.2</v>
      </c>
      <c r="M20" s="1"/>
      <c r="N20" s="1"/>
      <c r="O20" s="1"/>
      <c r="P20" s="1"/>
      <c r="Q20" s="1"/>
      <c r="R20" s="1"/>
      <c r="S20" s="1"/>
    </row>
    <row r="21" spans="1:19" s="103" customFormat="1" ht="38.25" x14ac:dyDescent="0.25">
      <c r="A21" s="10" t="s">
        <v>20</v>
      </c>
      <c r="B21" s="107">
        <v>100276</v>
      </c>
      <c r="C21" s="20" t="s">
        <v>107</v>
      </c>
      <c r="D21" s="94" t="s">
        <v>116</v>
      </c>
      <c r="E21" s="123">
        <v>11.95</v>
      </c>
      <c r="F21" s="92">
        <f>ROUND(J21-J21*H$7,2)</f>
        <v>34.69</v>
      </c>
      <c r="G21" s="124">
        <f>ROUND((ROUND(J21-J21*H$7,2)*(1+H$5)),2)</f>
        <v>43.1</v>
      </c>
      <c r="H21" s="12">
        <f>ROUND(E21*G21,2)</f>
        <v>515.04999999999995</v>
      </c>
      <c r="I21" s="1"/>
      <c r="J21" s="18">
        <v>34.69</v>
      </c>
      <c r="K21" s="16"/>
      <c r="L21" s="88"/>
      <c r="M21" s="1"/>
      <c r="N21" s="1"/>
      <c r="O21" s="1"/>
      <c r="P21" s="1"/>
      <c r="Q21" s="1"/>
      <c r="R21" s="1"/>
      <c r="S21" s="1"/>
    </row>
    <row r="22" spans="1:19" s="82" customFormat="1" ht="25.5" x14ac:dyDescent="0.25">
      <c r="A22" s="10" t="s">
        <v>21</v>
      </c>
      <c r="B22" s="107" t="s">
        <v>109</v>
      </c>
      <c r="C22" s="20" t="s">
        <v>110</v>
      </c>
      <c r="D22" s="94" t="s">
        <v>88</v>
      </c>
      <c r="E22" s="123">
        <v>23.9</v>
      </c>
      <c r="F22" s="92">
        <f>ROUND(J22-J22*H$7,2)</f>
        <v>45.32</v>
      </c>
      <c r="G22" s="124">
        <f>ROUND((ROUND(J22-J22*H$7,2)*(1+H$5)),2)</f>
        <v>56.3</v>
      </c>
      <c r="H22" s="12">
        <f t="shared" ref="H22:H32" si="1">ROUND(E22*G22,2)</f>
        <v>1345.57</v>
      </c>
      <c r="I22" s="1"/>
      <c r="J22" s="18">
        <v>45.32</v>
      </c>
      <c r="K22" s="16"/>
      <c r="L22" s="88">
        <v>57.9</v>
      </c>
      <c r="M22" s="1"/>
      <c r="N22" s="1"/>
      <c r="O22" s="1"/>
      <c r="P22" s="1"/>
      <c r="Q22" s="1"/>
      <c r="R22" s="1"/>
      <c r="S22" s="1"/>
    </row>
    <row r="23" spans="1:19" s="82" customFormat="1" ht="25.5" x14ac:dyDescent="0.25">
      <c r="A23" s="10" t="s">
        <v>67</v>
      </c>
      <c r="B23" s="107">
        <v>95875</v>
      </c>
      <c r="C23" s="20" t="s">
        <v>86</v>
      </c>
      <c r="D23" s="94" t="s">
        <v>89</v>
      </c>
      <c r="E23" s="123">
        <v>217.49</v>
      </c>
      <c r="F23" s="92">
        <f>ROUND(J23-J23*H$7,2)</f>
        <v>2.5299999999999998</v>
      </c>
      <c r="G23" s="124">
        <f>ROUND((ROUND(J23-J23*H$7,2)*(1+H$5)),2)</f>
        <v>3.14</v>
      </c>
      <c r="H23" s="12">
        <f t="shared" si="1"/>
        <v>682.92</v>
      </c>
      <c r="I23" s="1"/>
      <c r="J23" s="18">
        <v>2.5299999999999998</v>
      </c>
      <c r="K23" s="16"/>
      <c r="L23" s="88">
        <v>6</v>
      </c>
      <c r="M23" s="1"/>
      <c r="N23" s="1"/>
      <c r="O23" s="1"/>
      <c r="P23" s="1"/>
      <c r="Q23" s="1"/>
      <c r="R23" s="1"/>
      <c r="S23" s="1"/>
    </row>
    <row r="24" spans="1:19" s="82" customFormat="1" ht="25.5" x14ac:dyDescent="0.25">
      <c r="A24" s="10" t="s">
        <v>108</v>
      </c>
      <c r="B24" s="107" t="s">
        <v>84</v>
      </c>
      <c r="C24" s="20" t="s">
        <v>87</v>
      </c>
      <c r="D24" s="94" t="s">
        <v>88</v>
      </c>
      <c r="E24" s="123">
        <v>23.897999999999996</v>
      </c>
      <c r="F24" s="92">
        <f>ROUND(J24-J24*H$7,2)</f>
        <v>21.95</v>
      </c>
      <c r="G24" s="124">
        <f>ROUND((ROUND(J24-J24*H$7,2)*(1+H$6)),2)</f>
        <v>25.64</v>
      </c>
      <c r="H24" s="12">
        <f t="shared" si="1"/>
        <v>612.74</v>
      </c>
      <c r="I24" s="1"/>
      <c r="J24" s="18">
        <v>21.95</v>
      </c>
      <c r="K24" s="16"/>
      <c r="L24" s="88">
        <v>315.32</v>
      </c>
      <c r="M24" s="1"/>
      <c r="N24" s="1"/>
      <c r="O24" s="1"/>
      <c r="P24" s="1"/>
      <c r="Q24" s="1"/>
      <c r="R24" s="1"/>
      <c r="S24" s="1"/>
    </row>
    <row r="25" spans="1:19" s="82" customFormat="1" x14ac:dyDescent="0.25">
      <c r="A25" s="6">
        <v>5</v>
      </c>
      <c r="B25" s="7"/>
      <c r="C25" s="19" t="s">
        <v>65</v>
      </c>
      <c r="D25" s="90"/>
      <c r="E25" s="108"/>
      <c r="F25" s="91"/>
      <c r="G25" s="9"/>
      <c r="H25" s="8">
        <f>SUM(H26:H34)</f>
        <v>181549.7</v>
      </c>
      <c r="I25" s="1"/>
      <c r="J25" s="18"/>
      <c r="K25" s="16"/>
      <c r="L25" s="89"/>
      <c r="M25" s="1"/>
      <c r="N25" s="1"/>
      <c r="O25" s="1"/>
      <c r="P25" s="1"/>
      <c r="Q25" s="1"/>
      <c r="R25" s="1"/>
      <c r="S25" s="1"/>
    </row>
    <row r="26" spans="1:19" s="82" customFormat="1" ht="38.25" x14ac:dyDescent="0.25">
      <c r="A26" s="10" t="s">
        <v>23</v>
      </c>
      <c r="B26" s="93" t="s">
        <v>90</v>
      </c>
      <c r="C26" s="20" t="s">
        <v>92</v>
      </c>
      <c r="D26" s="94" t="s">
        <v>15</v>
      </c>
      <c r="E26" s="123">
        <v>477.95999999999992</v>
      </c>
      <c r="F26" s="92">
        <f t="shared" ref="F26:F34" si="2">ROUND(J26-J26*H$7,2)</f>
        <v>115.19</v>
      </c>
      <c r="G26" s="11">
        <f t="shared" ref="G26:G34" si="3">ROUND((ROUND(J26-J26*H$7,2)*(1+H$5)),2)</f>
        <v>143.1</v>
      </c>
      <c r="H26" s="12">
        <f t="shared" si="1"/>
        <v>68396.08</v>
      </c>
      <c r="I26" s="1"/>
      <c r="J26" s="18">
        <v>115.19000000000001</v>
      </c>
      <c r="K26" s="16"/>
      <c r="L26" s="88">
        <v>70.19</v>
      </c>
      <c r="M26" s="1"/>
      <c r="N26" s="1"/>
      <c r="O26" s="1"/>
      <c r="P26" s="1"/>
      <c r="Q26" s="1"/>
      <c r="R26" s="1"/>
      <c r="S26" s="1"/>
    </row>
    <row r="27" spans="1:19" s="82" customFormat="1" ht="38.25" x14ac:dyDescent="0.25">
      <c r="A27" s="10" t="s">
        <v>99</v>
      </c>
      <c r="B27" s="93">
        <v>100740</v>
      </c>
      <c r="C27" s="20" t="s">
        <v>93</v>
      </c>
      <c r="D27" s="94" t="s">
        <v>15</v>
      </c>
      <c r="E27" s="123">
        <v>774.25436074699724</v>
      </c>
      <c r="F27" s="92">
        <f t="shared" si="2"/>
        <v>13.63</v>
      </c>
      <c r="G27" s="11">
        <f t="shared" si="3"/>
        <v>16.93</v>
      </c>
      <c r="H27" s="12">
        <f t="shared" si="1"/>
        <v>13108.13</v>
      </c>
      <c r="I27" s="1"/>
      <c r="J27" s="18">
        <v>13.63</v>
      </c>
      <c r="K27" s="16"/>
      <c r="L27" s="88">
        <v>70.19</v>
      </c>
      <c r="M27" s="1"/>
      <c r="N27" s="1"/>
      <c r="O27" s="1"/>
      <c r="P27" s="1"/>
      <c r="Q27" s="1"/>
      <c r="R27" s="1"/>
      <c r="S27" s="1"/>
    </row>
    <row r="28" spans="1:19" s="97" customFormat="1" ht="25.5" x14ac:dyDescent="0.25">
      <c r="A28" s="10" t="s">
        <v>100</v>
      </c>
      <c r="B28" s="93">
        <v>100720</v>
      </c>
      <c r="C28" s="20" t="s">
        <v>94</v>
      </c>
      <c r="D28" s="94" t="s">
        <v>15</v>
      </c>
      <c r="E28" s="123">
        <v>387.12718037349862</v>
      </c>
      <c r="F28" s="92">
        <f t="shared" si="2"/>
        <v>12.91</v>
      </c>
      <c r="G28" s="11">
        <f t="shared" si="3"/>
        <v>16.04</v>
      </c>
      <c r="H28" s="12">
        <f t="shared" si="1"/>
        <v>6209.52</v>
      </c>
      <c r="I28" s="1"/>
      <c r="J28" s="18">
        <v>12.91</v>
      </c>
      <c r="K28" s="16"/>
      <c r="L28" s="88"/>
      <c r="M28" s="1"/>
      <c r="N28" s="1"/>
      <c r="O28" s="1"/>
      <c r="P28" s="1"/>
      <c r="Q28" s="1"/>
      <c r="R28" s="1"/>
      <c r="S28" s="1"/>
    </row>
    <row r="29" spans="1:19" s="82" customFormat="1" ht="25.5" x14ac:dyDescent="0.25">
      <c r="A29" s="10" t="s">
        <v>101</v>
      </c>
      <c r="B29" s="93">
        <v>94213</v>
      </c>
      <c r="C29" s="104" t="s">
        <v>95</v>
      </c>
      <c r="D29" s="94" t="s">
        <v>15</v>
      </c>
      <c r="E29" s="123">
        <v>300.47999999999996</v>
      </c>
      <c r="F29" s="92">
        <f t="shared" si="2"/>
        <v>62.74</v>
      </c>
      <c r="G29" s="11">
        <f t="shared" si="3"/>
        <v>77.94</v>
      </c>
      <c r="H29" s="12">
        <f t="shared" si="1"/>
        <v>23419.41</v>
      </c>
      <c r="I29" s="1"/>
      <c r="J29" s="18">
        <v>62.74</v>
      </c>
      <c r="K29" s="16"/>
      <c r="L29" s="88">
        <v>4.5</v>
      </c>
      <c r="M29" s="1"/>
      <c r="N29" s="1"/>
      <c r="O29" s="1"/>
      <c r="P29" s="1"/>
      <c r="Q29" s="1"/>
      <c r="R29" s="1"/>
      <c r="S29" s="1"/>
    </row>
    <row r="30" spans="1:19" s="96" customFormat="1" ht="25.5" x14ac:dyDescent="0.25">
      <c r="A30" s="109" t="s">
        <v>102</v>
      </c>
      <c r="B30" s="116">
        <v>94216</v>
      </c>
      <c r="C30" s="117" t="s">
        <v>96</v>
      </c>
      <c r="D30" s="94" t="s">
        <v>15</v>
      </c>
      <c r="E30" s="125">
        <v>177.47999999999996</v>
      </c>
      <c r="F30" s="110">
        <f t="shared" si="2"/>
        <v>168.16</v>
      </c>
      <c r="G30" s="111">
        <f t="shared" si="3"/>
        <v>208.91</v>
      </c>
      <c r="H30" s="112">
        <f t="shared" si="1"/>
        <v>37077.35</v>
      </c>
      <c r="I30" s="1"/>
      <c r="J30" s="18">
        <v>168.16</v>
      </c>
      <c r="K30" s="16"/>
      <c r="L30" s="88"/>
      <c r="M30" s="1"/>
      <c r="N30" s="1"/>
      <c r="O30" s="1"/>
      <c r="P30" s="1"/>
      <c r="Q30" s="1"/>
      <c r="R30" s="1"/>
      <c r="S30" s="1"/>
    </row>
    <row r="31" spans="1:19" s="82" customFormat="1" ht="38.25" x14ac:dyDescent="0.25">
      <c r="A31" s="113" t="s">
        <v>103</v>
      </c>
      <c r="B31" s="93" t="s">
        <v>91</v>
      </c>
      <c r="C31" s="105" t="s">
        <v>97</v>
      </c>
      <c r="D31" s="94" t="s">
        <v>22</v>
      </c>
      <c r="E31" s="123">
        <v>53.4</v>
      </c>
      <c r="F31" s="114">
        <f t="shared" si="2"/>
        <v>75.17</v>
      </c>
      <c r="G31" s="115">
        <f t="shared" si="3"/>
        <v>93.38</v>
      </c>
      <c r="H31" s="88">
        <f t="shared" si="1"/>
        <v>4986.49</v>
      </c>
      <c r="I31" s="1"/>
      <c r="J31" s="18">
        <v>75.170000000000016</v>
      </c>
      <c r="K31" s="16"/>
      <c r="L31" s="88">
        <v>315.32</v>
      </c>
      <c r="M31" s="1"/>
      <c r="N31" s="1"/>
      <c r="O31" s="1"/>
      <c r="P31" s="1"/>
      <c r="Q31" s="1"/>
      <c r="R31" s="1"/>
      <c r="S31" s="1"/>
    </row>
    <row r="32" spans="1:19" s="82" customFormat="1" ht="25.5" x14ac:dyDescent="0.25">
      <c r="A32" s="113" t="s">
        <v>104</v>
      </c>
      <c r="B32" s="93">
        <v>94229</v>
      </c>
      <c r="C32" s="105" t="s">
        <v>98</v>
      </c>
      <c r="D32" s="94" t="s">
        <v>22</v>
      </c>
      <c r="E32" s="123">
        <v>106.8</v>
      </c>
      <c r="F32" s="114">
        <f t="shared" si="2"/>
        <v>195.81</v>
      </c>
      <c r="G32" s="115">
        <f t="shared" si="3"/>
        <v>243.25</v>
      </c>
      <c r="H32" s="88">
        <f t="shared" si="1"/>
        <v>25979.1</v>
      </c>
      <c r="I32" s="1"/>
      <c r="J32" s="18">
        <v>195.81</v>
      </c>
      <c r="K32" s="16"/>
      <c r="L32" s="88">
        <v>328.48</v>
      </c>
      <c r="M32" s="1"/>
      <c r="N32" s="1"/>
      <c r="O32" s="1"/>
      <c r="P32" s="1"/>
      <c r="Q32" s="1"/>
      <c r="R32" s="1"/>
      <c r="S32" s="1"/>
    </row>
    <row r="33" spans="1:19" s="103" customFormat="1" ht="25.5" x14ac:dyDescent="0.25">
      <c r="A33" s="113" t="s">
        <v>111</v>
      </c>
      <c r="B33" s="93">
        <v>89578</v>
      </c>
      <c r="C33" s="105" t="s">
        <v>113</v>
      </c>
      <c r="D33" s="93" t="s">
        <v>22</v>
      </c>
      <c r="E33" s="123">
        <v>26</v>
      </c>
      <c r="F33" s="114">
        <f t="shared" si="2"/>
        <v>32.85</v>
      </c>
      <c r="G33" s="115">
        <f t="shared" si="3"/>
        <v>40.81</v>
      </c>
      <c r="H33" s="88">
        <f t="shared" ref="H33:H34" si="4">ROUND(E33*G33,2)</f>
        <v>1061.06</v>
      </c>
      <c r="I33" s="1"/>
      <c r="J33" s="18">
        <v>32.85</v>
      </c>
      <c r="K33" s="16"/>
      <c r="L33" s="88"/>
      <c r="M33" s="1"/>
      <c r="N33" s="1"/>
      <c r="O33" s="1"/>
      <c r="P33" s="1"/>
      <c r="Q33" s="1"/>
      <c r="R33" s="1"/>
      <c r="S33" s="1"/>
    </row>
    <row r="34" spans="1:19" s="103" customFormat="1" ht="26.25" customHeight="1" x14ac:dyDescent="0.25">
      <c r="A34" s="113" t="s">
        <v>112</v>
      </c>
      <c r="B34" s="93">
        <v>89584</v>
      </c>
      <c r="C34" s="105" t="s">
        <v>114</v>
      </c>
      <c r="D34" s="93" t="s">
        <v>115</v>
      </c>
      <c r="E34" s="123">
        <v>24</v>
      </c>
      <c r="F34" s="114">
        <f t="shared" si="2"/>
        <v>44.02</v>
      </c>
      <c r="G34" s="115">
        <f t="shared" si="3"/>
        <v>54.69</v>
      </c>
      <c r="H34" s="88">
        <f t="shared" si="4"/>
        <v>1312.56</v>
      </c>
      <c r="I34" s="1"/>
      <c r="J34" s="18">
        <v>44.02</v>
      </c>
      <c r="K34" s="16"/>
      <c r="L34" s="88"/>
      <c r="M34" s="1"/>
      <c r="N34" s="1"/>
      <c r="O34" s="1"/>
      <c r="P34" s="1"/>
      <c r="Q34" s="1"/>
      <c r="R34" s="1"/>
      <c r="S34" s="1"/>
    </row>
    <row r="35" spans="1:19" s="82" customFormat="1" x14ac:dyDescent="0.25">
      <c r="A35" s="118">
        <v>6</v>
      </c>
      <c r="B35" s="119"/>
      <c r="C35" s="120" t="s">
        <v>71</v>
      </c>
      <c r="D35" s="119"/>
      <c r="E35" s="108"/>
      <c r="F35" s="89"/>
      <c r="G35" s="121"/>
      <c r="H35" s="89">
        <f>H36</f>
        <v>4946.8900000000003</v>
      </c>
      <c r="I35" s="1"/>
      <c r="J35" s="18"/>
      <c r="K35" s="16"/>
      <c r="L35" s="89"/>
      <c r="M35" s="1"/>
      <c r="N35" s="1"/>
      <c r="O35" s="1"/>
      <c r="P35" s="1"/>
      <c r="Q35" s="1"/>
      <c r="R35" s="1"/>
      <c r="S35" s="1"/>
    </row>
    <row r="36" spans="1:19" s="82" customFormat="1" x14ac:dyDescent="0.25">
      <c r="A36" s="113" t="s">
        <v>105</v>
      </c>
      <c r="B36" s="122">
        <v>99814</v>
      </c>
      <c r="C36" s="105" t="s">
        <v>122</v>
      </c>
      <c r="D36" s="93" t="s">
        <v>64</v>
      </c>
      <c r="E36" s="123">
        <v>477.95999999999992</v>
      </c>
      <c r="F36" s="114">
        <f>ROUND(J36-J36*H$7,2)</f>
        <v>8.33</v>
      </c>
      <c r="G36" s="115">
        <f>ROUND((ROUND(J36-J36*H$7,2)*(1+H$5)),2)</f>
        <v>10.35</v>
      </c>
      <c r="H36" s="88">
        <f t="shared" ref="H36" si="5">ROUND(E36*G36,2)</f>
        <v>4946.8900000000003</v>
      </c>
      <c r="I36" s="1"/>
      <c r="J36" s="18">
        <v>8.33</v>
      </c>
      <c r="K36" s="16"/>
      <c r="L36" s="88" t="e">
        <f>#REF!+#REF!</f>
        <v>#REF!</v>
      </c>
      <c r="M36" s="1"/>
      <c r="N36" s="1"/>
      <c r="O36" s="1"/>
      <c r="P36" s="1"/>
      <c r="Q36" s="1"/>
      <c r="R36" s="1"/>
      <c r="S36" s="1"/>
    </row>
  </sheetData>
  <sheetProtection password="E0DD" sheet="1" selectLockedCells="1" autoFilter="0"/>
  <protectedRanges>
    <protectedRange algorithmName="SHA-512" hashValue="imIViuRi2NnEXGNHFICOyCD6zDTpVqOmumaIHSQyYdTNWXwOWBGWQlVDsDPrmmL/QQyUG9YwFb62Tffokj8UUw==" saltValue="u7laIWKQlI5wXMHA8R+6GA==" spinCount="100000" sqref="A7" name="Intervalo3"/>
    <protectedRange algorithmName="SHA-512" hashValue="rtssY/sHYn1ndJ7yoSBfD/3TRXRl2ItQgemQlHK8zbrc5ZHU47x9hCbPVDO/KkR41zovKVl992gEYfZRZlQzkg==" saltValue="/d/um3CzxPiz8ZtHG0wtwQ==" spinCount="100000" sqref="A1:H6" name="Intervalo2"/>
    <protectedRange algorithmName="SHA-512" hashValue="2/WNC7/BcjsLwALCIElqHsVWWIWi50bI54V4vHBTEMNxwB+yNCxDqnNdcD/3xmyOx+9RItDtNCxOEktV46TW8w==" saltValue="hobpbENciaQWkzmLSvGPOA==" spinCount="100000" sqref="E8:E10 L8 L11:L36 A8:D36 F8:H36" name="Intervalo1"/>
  </protectedRanges>
  <mergeCells count="10">
    <mergeCell ref="F6:G6"/>
    <mergeCell ref="A9:G9"/>
    <mergeCell ref="A1:H1"/>
    <mergeCell ref="A2:H2"/>
    <mergeCell ref="A3:H3"/>
    <mergeCell ref="A4:H4"/>
    <mergeCell ref="A5:C6"/>
    <mergeCell ref="D5:E6"/>
    <mergeCell ref="F5:G5"/>
    <mergeCell ref="A7:G7"/>
  </mergeCells>
  <printOptions horizontalCentered="1"/>
  <pageMargins left="0.39370078740157483" right="0.51181102362204722" top="0.31496062992125984" bottom="0.31496062992125984" header="0" footer="0"/>
  <pageSetup paperSize="9" scale="70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846C0-1DCF-47B6-A84C-506976582030}">
  <dimension ref="A1:IW29"/>
  <sheetViews>
    <sheetView view="pageBreakPreview" topLeftCell="A3" zoomScale="130" zoomScaleNormal="100" zoomScaleSheetLayoutView="130" workbookViewId="0">
      <selection activeCell="A18" sqref="A18:C18"/>
    </sheetView>
  </sheetViews>
  <sheetFormatPr defaultRowHeight="15" x14ac:dyDescent="0.25"/>
  <cols>
    <col min="1" max="1" width="102" style="170" customWidth="1"/>
    <col min="2" max="2" width="12" style="183" customWidth="1"/>
    <col min="3" max="3" width="18.140625" style="183" customWidth="1"/>
    <col min="4" max="257" width="9" style="170" customWidth="1"/>
    <col min="258" max="1024" width="9" style="171" customWidth="1"/>
    <col min="1025" max="16384" width="9.140625" style="171"/>
  </cols>
  <sheetData>
    <row r="1" spans="1:3" ht="18" x14ac:dyDescent="0.25">
      <c r="A1" s="169" t="s">
        <v>0</v>
      </c>
      <c r="B1" s="169"/>
      <c r="C1" s="169"/>
    </row>
    <row r="2" spans="1:3" ht="18" x14ac:dyDescent="0.25">
      <c r="A2" s="172" t="s">
        <v>1</v>
      </c>
      <c r="B2" s="172"/>
      <c r="C2" s="172"/>
    </row>
    <row r="3" spans="1:3" x14ac:dyDescent="0.25">
      <c r="A3" s="173" t="s">
        <v>123</v>
      </c>
      <c r="B3" s="173"/>
      <c r="C3" s="173"/>
    </row>
    <row r="4" spans="1:3" x14ac:dyDescent="0.25">
      <c r="A4" s="174" t="s">
        <v>124</v>
      </c>
      <c r="B4" s="174"/>
      <c r="C4" s="174"/>
    </row>
    <row r="5" spans="1:3" ht="15.75" x14ac:dyDescent="0.25">
      <c r="A5" s="175" t="s">
        <v>125</v>
      </c>
      <c r="B5" s="175"/>
      <c r="C5" s="175"/>
    </row>
    <row r="6" spans="1:3" x14ac:dyDescent="0.25">
      <c r="A6" s="176" t="s">
        <v>126</v>
      </c>
      <c r="B6" s="176" t="s">
        <v>40</v>
      </c>
      <c r="C6" s="176" t="s">
        <v>41</v>
      </c>
    </row>
    <row r="7" spans="1:3" x14ac:dyDescent="0.25">
      <c r="A7" s="177" t="s">
        <v>42</v>
      </c>
      <c r="B7" s="177" t="s">
        <v>43</v>
      </c>
      <c r="C7" s="184">
        <v>4.4299999999999999E-2</v>
      </c>
    </row>
    <row r="8" spans="1:3" x14ac:dyDescent="0.25">
      <c r="A8" s="177" t="s">
        <v>44</v>
      </c>
      <c r="B8" s="177" t="s">
        <v>45</v>
      </c>
      <c r="C8" s="184">
        <v>7.4000000000000003E-3</v>
      </c>
    </row>
    <row r="9" spans="1:3" x14ac:dyDescent="0.25">
      <c r="A9" s="177" t="s">
        <v>46</v>
      </c>
      <c r="B9" s="177" t="s">
        <v>47</v>
      </c>
      <c r="C9" s="184">
        <v>9.7000000000000003E-3</v>
      </c>
    </row>
    <row r="10" spans="1:3" x14ac:dyDescent="0.25">
      <c r="A10" s="177" t="s">
        <v>48</v>
      </c>
      <c r="B10" s="177" t="s">
        <v>49</v>
      </c>
      <c r="C10" s="184">
        <v>1.21E-2</v>
      </c>
    </row>
    <row r="11" spans="1:3" x14ac:dyDescent="0.25">
      <c r="A11" s="177" t="s">
        <v>50</v>
      </c>
      <c r="B11" s="177" t="s">
        <v>51</v>
      </c>
      <c r="C11" s="184">
        <v>7.9500000000000001E-2</v>
      </c>
    </row>
    <row r="12" spans="1:3" x14ac:dyDescent="0.25">
      <c r="A12" s="177" t="s">
        <v>52</v>
      </c>
      <c r="B12" s="177" t="s">
        <v>53</v>
      </c>
      <c r="C12" s="184">
        <v>3.6499999999999998E-2</v>
      </c>
    </row>
    <row r="13" spans="1:3" x14ac:dyDescent="0.25">
      <c r="A13" s="177" t="s">
        <v>54</v>
      </c>
      <c r="B13" s="177" t="s">
        <v>55</v>
      </c>
      <c r="C13" s="184">
        <v>0.03</v>
      </c>
    </row>
    <row r="14" spans="1:3" x14ac:dyDescent="0.25">
      <c r="A14" s="177" t="s">
        <v>56</v>
      </c>
      <c r="B14" s="177" t="s">
        <v>57</v>
      </c>
      <c r="C14" s="184">
        <v>0</v>
      </c>
    </row>
    <row r="15" spans="1:3" x14ac:dyDescent="0.25">
      <c r="A15" s="177" t="s">
        <v>58</v>
      </c>
      <c r="B15" s="177" t="s">
        <v>59</v>
      </c>
      <c r="C15" s="185">
        <f>(ROUND((((1+C7+C8+C9)*(1+C10)*(1+C11)/(1-(C12+C13)))-1),4))</f>
        <v>0.24229999999999999</v>
      </c>
    </row>
    <row r="16" spans="1:3" ht="15.75" x14ac:dyDescent="0.25">
      <c r="A16" s="178" t="s">
        <v>127</v>
      </c>
      <c r="B16" s="178" t="s">
        <v>60</v>
      </c>
      <c r="C16" s="186">
        <f>(ROUND((((1+C7+C8+C9)*(1+C10)*(1+C11)/(1-(C12+C13+C14)))-1),4))</f>
        <v>0.24229999999999999</v>
      </c>
    </row>
    <row r="17" spans="1:5" x14ac:dyDescent="0.25">
      <c r="A17" s="179"/>
      <c r="B17" s="179"/>
      <c r="C17" s="179"/>
    </row>
    <row r="18" spans="1:5" ht="15.75" x14ac:dyDescent="0.25">
      <c r="A18" s="180" t="s">
        <v>128</v>
      </c>
      <c r="B18" s="180"/>
      <c r="C18" s="180"/>
    </row>
    <row r="19" spans="1:5" s="181" customFormat="1" x14ac:dyDescent="0.25">
      <c r="A19" s="176" t="s">
        <v>126</v>
      </c>
      <c r="B19" s="176" t="s">
        <v>40</v>
      </c>
      <c r="C19" s="176" t="s">
        <v>41</v>
      </c>
    </row>
    <row r="20" spans="1:5" x14ac:dyDescent="0.25">
      <c r="A20" s="177" t="s">
        <v>42</v>
      </c>
      <c r="B20" s="177" t="s">
        <v>43</v>
      </c>
      <c r="C20" s="184">
        <v>3.4500000000000003E-2</v>
      </c>
      <c r="E20" s="182"/>
    </row>
    <row r="21" spans="1:5" x14ac:dyDescent="0.25">
      <c r="A21" s="177" t="s">
        <v>44</v>
      </c>
      <c r="B21" s="177" t="s">
        <v>45</v>
      </c>
      <c r="C21" s="184">
        <v>8.2000000000000007E-3</v>
      </c>
      <c r="E21" s="182"/>
    </row>
    <row r="22" spans="1:5" x14ac:dyDescent="0.25">
      <c r="A22" s="177" t="s">
        <v>46</v>
      </c>
      <c r="B22" s="177" t="s">
        <v>47</v>
      </c>
      <c r="C22" s="184">
        <v>8.8999999999999999E-3</v>
      </c>
      <c r="E22" s="182"/>
    </row>
    <row r="23" spans="1:5" x14ac:dyDescent="0.25">
      <c r="A23" s="177" t="s">
        <v>48</v>
      </c>
      <c r="B23" s="177" t="s">
        <v>49</v>
      </c>
      <c r="C23" s="184">
        <v>1.11E-2</v>
      </c>
      <c r="E23" s="182"/>
    </row>
    <row r="24" spans="1:5" x14ac:dyDescent="0.25">
      <c r="A24" s="177" t="s">
        <v>50</v>
      </c>
      <c r="B24" s="177" t="s">
        <v>51</v>
      </c>
      <c r="C24" s="184">
        <v>5.8400000000000001E-2</v>
      </c>
      <c r="E24" s="182"/>
    </row>
    <row r="25" spans="1:5" x14ac:dyDescent="0.25">
      <c r="A25" s="177" t="s">
        <v>52</v>
      </c>
      <c r="B25" s="177" t="s">
        <v>53</v>
      </c>
      <c r="C25" s="184">
        <v>3.6499999999999998E-2</v>
      </c>
      <c r="E25" s="182"/>
    </row>
    <row r="26" spans="1:5" x14ac:dyDescent="0.25">
      <c r="A26" s="177" t="s">
        <v>54</v>
      </c>
      <c r="B26" s="177" t="s">
        <v>55</v>
      </c>
      <c r="C26" s="184">
        <v>0</v>
      </c>
    </row>
    <row r="27" spans="1:5" x14ac:dyDescent="0.25">
      <c r="A27" s="177" t="s">
        <v>56</v>
      </c>
      <c r="B27" s="177" t="s">
        <v>57</v>
      </c>
      <c r="C27" s="184">
        <v>0</v>
      </c>
    </row>
    <row r="28" spans="1:5" x14ac:dyDescent="0.25">
      <c r="A28" s="177" t="s">
        <v>58</v>
      </c>
      <c r="B28" s="177" t="s">
        <v>59</v>
      </c>
      <c r="C28" s="185">
        <f>(ROUND((((1+C20+C21+C22)*(1+C23)*(1+C24)/(1-(C25+C26)))-1),4))</f>
        <v>0.16800000000000001</v>
      </c>
    </row>
    <row r="29" spans="1:5" s="181" customFormat="1" ht="15.75" x14ac:dyDescent="0.25">
      <c r="A29" s="178" t="s">
        <v>129</v>
      </c>
      <c r="B29" s="178" t="s">
        <v>61</v>
      </c>
      <c r="C29" s="186">
        <f>(ROUND((((1+C20+C21+C22)*(1+C23)*(1+C24)/(1-(C25+C26+C27)))-1),4))</f>
        <v>0.16800000000000001</v>
      </c>
    </row>
  </sheetData>
  <sheetProtection password="E0DD" sheet="1" objects="1" scenarios="1"/>
  <mergeCells count="7">
    <mergeCell ref="A18:C18"/>
    <mergeCell ref="A1:C1"/>
    <mergeCell ref="A2:C2"/>
    <mergeCell ref="A3:C3"/>
    <mergeCell ref="A4:C4"/>
    <mergeCell ref="A5:C5"/>
    <mergeCell ref="A17:C17"/>
  </mergeCells>
  <conditionalFormatting sqref="C15">
    <cfRule type="expression" dxfId="1" priority="1" stopIfTrue="1">
      <formula>NA()</formula>
    </cfRule>
  </conditionalFormatting>
  <conditionalFormatting sqref="C28">
    <cfRule type="expression" dxfId="0" priority="2" stopIfTrue="1">
      <formula>NA()</formula>
    </cfRule>
  </conditionalFormatting>
  <pageMargins left="0.39370078740157483" right="0.51181102362204722" top="0.39370078740157483" bottom="0.3937007874015748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5"/>
  <sheetViews>
    <sheetView view="pageBreakPreview" zoomScale="115" zoomScaleNormal="85" zoomScaleSheetLayoutView="115" workbookViewId="0">
      <pane ySplit="6" topLeftCell="A7" activePane="bottomLeft" state="frozen"/>
      <selection pane="bottomLeft" activeCell="I9" sqref="I9"/>
    </sheetView>
  </sheetViews>
  <sheetFormatPr defaultColWidth="8.5703125" defaultRowHeight="12.75" x14ac:dyDescent="0.2"/>
  <cols>
    <col min="1" max="1" width="8.42578125" style="56" customWidth="1"/>
    <col min="2" max="2" width="44.85546875" style="56" customWidth="1"/>
    <col min="3" max="3" width="11.140625" style="56" customWidth="1"/>
    <col min="4" max="4" width="8.42578125" style="56" customWidth="1"/>
    <col min="5" max="8" width="9.28515625" style="56" bestFit="1" customWidth="1"/>
    <col min="9" max="9" width="15.85546875" style="56" customWidth="1"/>
    <col min="10" max="10" width="12.7109375" style="22" customWidth="1"/>
    <col min="11" max="11" width="5.28515625" style="24" customWidth="1"/>
    <col min="12" max="12" width="13.42578125" style="24" customWidth="1"/>
    <col min="13" max="13" width="6.140625" style="24" customWidth="1"/>
    <col min="14" max="14" width="14.7109375" style="25" customWidth="1"/>
    <col min="15" max="15" width="11" style="26" customWidth="1"/>
    <col min="16" max="16" width="9.7109375" style="26" customWidth="1"/>
    <col min="17" max="239" width="9" style="27" customWidth="1"/>
    <col min="240" max="240" width="5.140625" style="27" customWidth="1"/>
    <col min="241" max="241" width="17.42578125" style="27" customWidth="1"/>
    <col min="242" max="242" width="10.42578125" style="27" customWidth="1"/>
    <col min="243" max="243" width="6.5703125" style="27" customWidth="1"/>
    <col min="244" max="244" width="8.5703125" style="27"/>
    <col min="245" max="245" width="9.85546875" style="27" customWidth="1"/>
    <col min="246" max="246" width="8.5703125" style="27"/>
    <col min="247" max="247" width="9.85546875" style="27" customWidth="1"/>
    <col min="248" max="250" width="8.5703125" style="27"/>
    <col min="251" max="251" width="7.85546875" style="27" bestFit="1" customWidth="1"/>
    <col min="252" max="252" width="29" style="27" customWidth="1"/>
    <col min="253" max="253" width="10" style="27" bestFit="1" customWidth="1"/>
    <col min="254" max="254" width="7" style="27" customWidth="1"/>
    <col min="255" max="255" width="8.42578125" style="27" bestFit="1" customWidth="1"/>
    <col min="256" max="264" width="9.28515625" style="27" bestFit="1" customWidth="1"/>
    <col min="265" max="265" width="11.42578125" style="27" bestFit="1" customWidth="1"/>
    <col min="266" max="266" width="12.7109375" style="27" customWidth="1"/>
    <col min="267" max="267" width="5.28515625" style="27" customWidth="1"/>
    <col min="268" max="268" width="13.42578125" style="27" customWidth="1"/>
    <col min="269" max="269" width="6.140625" style="27" customWidth="1"/>
    <col min="270" max="270" width="14.7109375" style="27" customWidth="1"/>
    <col min="271" max="271" width="11" style="27" customWidth="1"/>
    <col min="272" max="272" width="9.7109375" style="27" customWidth="1"/>
    <col min="273" max="495" width="9" style="27" customWidth="1"/>
    <col min="496" max="496" width="5.140625" style="27" customWidth="1"/>
    <col min="497" max="497" width="17.42578125" style="27" customWidth="1"/>
    <col min="498" max="498" width="10.42578125" style="27" customWidth="1"/>
    <col min="499" max="499" width="6.5703125" style="27" customWidth="1"/>
    <col min="500" max="500" width="8.5703125" style="27"/>
    <col min="501" max="501" width="9.85546875" style="27" customWidth="1"/>
    <col min="502" max="502" width="8.5703125" style="27"/>
    <col min="503" max="503" width="9.85546875" style="27" customWidth="1"/>
    <col min="504" max="506" width="8.5703125" style="27"/>
    <col min="507" max="507" width="7.85546875" style="27" bestFit="1" customWidth="1"/>
    <col min="508" max="508" width="29" style="27" customWidth="1"/>
    <col min="509" max="509" width="10" style="27" bestFit="1" customWidth="1"/>
    <col min="510" max="510" width="7" style="27" customWidth="1"/>
    <col min="511" max="511" width="8.42578125" style="27" bestFit="1" customWidth="1"/>
    <col min="512" max="520" width="9.28515625" style="27" bestFit="1" customWidth="1"/>
    <col min="521" max="521" width="11.42578125" style="27" bestFit="1" customWidth="1"/>
    <col min="522" max="522" width="12.7109375" style="27" customWidth="1"/>
    <col min="523" max="523" width="5.28515625" style="27" customWidth="1"/>
    <col min="524" max="524" width="13.42578125" style="27" customWidth="1"/>
    <col min="525" max="525" width="6.140625" style="27" customWidth="1"/>
    <col min="526" max="526" width="14.7109375" style="27" customWidth="1"/>
    <col min="527" max="527" width="11" style="27" customWidth="1"/>
    <col min="528" max="528" width="9.7109375" style="27" customWidth="1"/>
    <col min="529" max="751" width="9" style="27" customWidth="1"/>
    <col min="752" max="752" width="5.140625" style="27" customWidth="1"/>
    <col min="753" max="753" width="17.42578125" style="27" customWidth="1"/>
    <col min="754" max="754" width="10.42578125" style="27" customWidth="1"/>
    <col min="755" max="755" width="6.5703125" style="27" customWidth="1"/>
    <col min="756" max="756" width="8.5703125" style="27"/>
    <col min="757" max="757" width="9.85546875" style="27" customWidth="1"/>
    <col min="758" max="758" width="8.5703125" style="27"/>
    <col min="759" max="759" width="9.85546875" style="27" customWidth="1"/>
    <col min="760" max="762" width="8.5703125" style="27"/>
    <col min="763" max="763" width="7.85546875" style="27" bestFit="1" customWidth="1"/>
    <col min="764" max="764" width="29" style="27" customWidth="1"/>
    <col min="765" max="765" width="10" style="27" bestFit="1" customWidth="1"/>
    <col min="766" max="766" width="7" style="27" customWidth="1"/>
    <col min="767" max="767" width="8.42578125" style="27" bestFit="1" customWidth="1"/>
    <col min="768" max="776" width="9.28515625" style="27" bestFit="1" customWidth="1"/>
    <col min="777" max="777" width="11.42578125" style="27" bestFit="1" customWidth="1"/>
    <col min="778" max="778" width="12.7109375" style="27" customWidth="1"/>
    <col min="779" max="779" width="5.28515625" style="27" customWidth="1"/>
    <col min="780" max="780" width="13.42578125" style="27" customWidth="1"/>
    <col min="781" max="781" width="6.140625" style="27" customWidth="1"/>
    <col min="782" max="782" width="14.7109375" style="27" customWidth="1"/>
    <col min="783" max="783" width="11" style="27" customWidth="1"/>
    <col min="784" max="784" width="9.7109375" style="27" customWidth="1"/>
    <col min="785" max="1007" width="9" style="27" customWidth="1"/>
    <col min="1008" max="1008" width="5.140625" style="27" customWidth="1"/>
    <col min="1009" max="1009" width="17.42578125" style="27" customWidth="1"/>
    <col min="1010" max="1010" width="10.42578125" style="27" customWidth="1"/>
    <col min="1011" max="1011" width="6.5703125" style="27" customWidth="1"/>
    <col min="1012" max="1012" width="8.5703125" style="27"/>
    <col min="1013" max="1013" width="9.85546875" style="27" customWidth="1"/>
    <col min="1014" max="1014" width="8.5703125" style="27"/>
    <col min="1015" max="1015" width="9.85546875" style="27" customWidth="1"/>
    <col min="1016" max="1018" width="8.5703125" style="27"/>
    <col min="1019" max="1019" width="7.85546875" style="27" bestFit="1" customWidth="1"/>
    <col min="1020" max="1020" width="29" style="27" customWidth="1"/>
    <col min="1021" max="1021" width="10" style="27" bestFit="1" customWidth="1"/>
    <col min="1022" max="1022" width="7" style="27" customWidth="1"/>
    <col min="1023" max="1023" width="8.42578125" style="27" bestFit="1" customWidth="1"/>
    <col min="1024" max="1032" width="9.28515625" style="27" bestFit="1" customWidth="1"/>
    <col min="1033" max="1033" width="11.42578125" style="27" bestFit="1" customWidth="1"/>
    <col min="1034" max="1034" width="12.7109375" style="27" customWidth="1"/>
    <col min="1035" max="1035" width="5.28515625" style="27" customWidth="1"/>
    <col min="1036" max="1036" width="13.42578125" style="27" customWidth="1"/>
    <col min="1037" max="1037" width="6.140625" style="27" customWidth="1"/>
    <col min="1038" max="1038" width="14.7109375" style="27" customWidth="1"/>
    <col min="1039" max="1039" width="11" style="27" customWidth="1"/>
    <col min="1040" max="1040" width="9.7109375" style="27" customWidth="1"/>
    <col min="1041" max="1263" width="9" style="27" customWidth="1"/>
    <col min="1264" max="1264" width="5.140625" style="27" customWidth="1"/>
    <col min="1265" max="1265" width="17.42578125" style="27" customWidth="1"/>
    <col min="1266" max="1266" width="10.42578125" style="27" customWidth="1"/>
    <col min="1267" max="1267" width="6.5703125" style="27" customWidth="1"/>
    <col min="1268" max="1268" width="8.5703125" style="27"/>
    <col min="1269" max="1269" width="9.85546875" style="27" customWidth="1"/>
    <col min="1270" max="1270" width="8.5703125" style="27"/>
    <col min="1271" max="1271" width="9.85546875" style="27" customWidth="1"/>
    <col min="1272" max="1274" width="8.5703125" style="27"/>
    <col min="1275" max="1275" width="7.85546875" style="27" bestFit="1" customWidth="1"/>
    <col min="1276" max="1276" width="29" style="27" customWidth="1"/>
    <col min="1277" max="1277" width="10" style="27" bestFit="1" customWidth="1"/>
    <col min="1278" max="1278" width="7" style="27" customWidth="1"/>
    <col min="1279" max="1279" width="8.42578125" style="27" bestFit="1" customWidth="1"/>
    <col min="1280" max="1288" width="9.28515625" style="27" bestFit="1" customWidth="1"/>
    <col min="1289" max="1289" width="11.42578125" style="27" bestFit="1" customWidth="1"/>
    <col min="1290" max="1290" width="12.7109375" style="27" customWidth="1"/>
    <col min="1291" max="1291" width="5.28515625" style="27" customWidth="1"/>
    <col min="1292" max="1292" width="13.42578125" style="27" customWidth="1"/>
    <col min="1293" max="1293" width="6.140625" style="27" customWidth="1"/>
    <col min="1294" max="1294" width="14.7109375" style="27" customWidth="1"/>
    <col min="1295" max="1295" width="11" style="27" customWidth="1"/>
    <col min="1296" max="1296" width="9.7109375" style="27" customWidth="1"/>
    <col min="1297" max="1519" width="9" style="27" customWidth="1"/>
    <col min="1520" max="1520" width="5.140625" style="27" customWidth="1"/>
    <col min="1521" max="1521" width="17.42578125" style="27" customWidth="1"/>
    <col min="1522" max="1522" width="10.42578125" style="27" customWidth="1"/>
    <col min="1523" max="1523" width="6.5703125" style="27" customWidth="1"/>
    <col min="1524" max="1524" width="8.5703125" style="27"/>
    <col min="1525" max="1525" width="9.85546875" style="27" customWidth="1"/>
    <col min="1526" max="1526" width="8.5703125" style="27"/>
    <col min="1527" max="1527" width="9.85546875" style="27" customWidth="1"/>
    <col min="1528" max="1530" width="8.5703125" style="27"/>
    <col min="1531" max="1531" width="7.85546875" style="27" bestFit="1" customWidth="1"/>
    <col min="1532" max="1532" width="29" style="27" customWidth="1"/>
    <col min="1533" max="1533" width="10" style="27" bestFit="1" customWidth="1"/>
    <col min="1534" max="1534" width="7" style="27" customWidth="1"/>
    <col min="1535" max="1535" width="8.42578125" style="27" bestFit="1" customWidth="1"/>
    <col min="1536" max="1544" width="9.28515625" style="27" bestFit="1" customWidth="1"/>
    <col min="1545" max="1545" width="11.42578125" style="27" bestFit="1" customWidth="1"/>
    <col min="1546" max="1546" width="12.7109375" style="27" customWidth="1"/>
    <col min="1547" max="1547" width="5.28515625" style="27" customWidth="1"/>
    <col min="1548" max="1548" width="13.42578125" style="27" customWidth="1"/>
    <col min="1549" max="1549" width="6.140625" style="27" customWidth="1"/>
    <col min="1550" max="1550" width="14.7109375" style="27" customWidth="1"/>
    <col min="1551" max="1551" width="11" style="27" customWidth="1"/>
    <col min="1552" max="1552" width="9.7109375" style="27" customWidth="1"/>
    <col min="1553" max="1775" width="9" style="27" customWidth="1"/>
    <col min="1776" max="1776" width="5.140625" style="27" customWidth="1"/>
    <col min="1777" max="1777" width="17.42578125" style="27" customWidth="1"/>
    <col min="1778" max="1778" width="10.42578125" style="27" customWidth="1"/>
    <col min="1779" max="1779" width="6.5703125" style="27" customWidth="1"/>
    <col min="1780" max="1780" width="8.5703125" style="27"/>
    <col min="1781" max="1781" width="9.85546875" style="27" customWidth="1"/>
    <col min="1782" max="1782" width="8.5703125" style="27"/>
    <col min="1783" max="1783" width="9.85546875" style="27" customWidth="1"/>
    <col min="1784" max="1786" width="8.5703125" style="27"/>
    <col min="1787" max="1787" width="7.85546875" style="27" bestFit="1" customWidth="1"/>
    <col min="1788" max="1788" width="29" style="27" customWidth="1"/>
    <col min="1789" max="1789" width="10" style="27" bestFit="1" customWidth="1"/>
    <col min="1790" max="1790" width="7" style="27" customWidth="1"/>
    <col min="1791" max="1791" width="8.42578125" style="27" bestFit="1" customWidth="1"/>
    <col min="1792" max="1800" width="9.28515625" style="27" bestFit="1" customWidth="1"/>
    <col min="1801" max="1801" width="11.42578125" style="27" bestFit="1" customWidth="1"/>
    <col min="1802" max="1802" width="12.7109375" style="27" customWidth="1"/>
    <col min="1803" max="1803" width="5.28515625" style="27" customWidth="1"/>
    <col min="1804" max="1804" width="13.42578125" style="27" customWidth="1"/>
    <col min="1805" max="1805" width="6.140625" style="27" customWidth="1"/>
    <col min="1806" max="1806" width="14.7109375" style="27" customWidth="1"/>
    <col min="1807" max="1807" width="11" style="27" customWidth="1"/>
    <col min="1808" max="1808" width="9.7109375" style="27" customWidth="1"/>
    <col min="1809" max="2031" width="9" style="27" customWidth="1"/>
    <col min="2032" max="2032" width="5.140625" style="27" customWidth="1"/>
    <col min="2033" max="2033" width="17.42578125" style="27" customWidth="1"/>
    <col min="2034" max="2034" width="10.42578125" style="27" customWidth="1"/>
    <col min="2035" max="2035" width="6.5703125" style="27" customWidth="1"/>
    <col min="2036" max="2036" width="8.5703125" style="27"/>
    <col min="2037" max="2037" width="9.85546875" style="27" customWidth="1"/>
    <col min="2038" max="2038" width="8.5703125" style="27"/>
    <col min="2039" max="2039" width="9.85546875" style="27" customWidth="1"/>
    <col min="2040" max="2042" width="8.5703125" style="27"/>
    <col min="2043" max="2043" width="7.85546875" style="27" bestFit="1" customWidth="1"/>
    <col min="2044" max="2044" width="29" style="27" customWidth="1"/>
    <col min="2045" max="2045" width="10" style="27" bestFit="1" customWidth="1"/>
    <col min="2046" max="2046" width="7" style="27" customWidth="1"/>
    <col min="2047" max="2047" width="8.42578125" style="27" bestFit="1" customWidth="1"/>
    <col min="2048" max="2056" width="9.28515625" style="27" bestFit="1" customWidth="1"/>
    <col min="2057" max="2057" width="11.42578125" style="27" bestFit="1" customWidth="1"/>
    <col min="2058" max="2058" width="12.7109375" style="27" customWidth="1"/>
    <col min="2059" max="2059" width="5.28515625" style="27" customWidth="1"/>
    <col min="2060" max="2060" width="13.42578125" style="27" customWidth="1"/>
    <col min="2061" max="2061" width="6.140625" style="27" customWidth="1"/>
    <col min="2062" max="2062" width="14.7109375" style="27" customWidth="1"/>
    <col min="2063" max="2063" width="11" style="27" customWidth="1"/>
    <col min="2064" max="2064" width="9.7109375" style="27" customWidth="1"/>
    <col min="2065" max="2287" width="9" style="27" customWidth="1"/>
    <col min="2288" max="2288" width="5.140625" style="27" customWidth="1"/>
    <col min="2289" max="2289" width="17.42578125" style="27" customWidth="1"/>
    <col min="2290" max="2290" width="10.42578125" style="27" customWidth="1"/>
    <col min="2291" max="2291" width="6.5703125" style="27" customWidth="1"/>
    <col min="2292" max="2292" width="8.5703125" style="27"/>
    <col min="2293" max="2293" width="9.85546875" style="27" customWidth="1"/>
    <col min="2294" max="2294" width="8.5703125" style="27"/>
    <col min="2295" max="2295" width="9.85546875" style="27" customWidth="1"/>
    <col min="2296" max="2298" width="8.5703125" style="27"/>
    <col min="2299" max="2299" width="7.85546875" style="27" bestFit="1" customWidth="1"/>
    <col min="2300" max="2300" width="29" style="27" customWidth="1"/>
    <col min="2301" max="2301" width="10" style="27" bestFit="1" customWidth="1"/>
    <col min="2302" max="2302" width="7" style="27" customWidth="1"/>
    <col min="2303" max="2303" width="8.42578125" style="27" bestFit="1" customWidth="1"/>
    <col min="2304" max="2312" width="9.28515625" style="27" bestFit="1" customWidth="1"/>
    <col min="2313" max="2313" width="11.42578125" style="27" bestFit="1" customWidth="1"/>
    <col min="2314" max="2314" width="12.7109375" style="27" customWidth="1"/>
    <col min="2315" max="2315" width="5.28515625" style="27" customWidth="1"/>
    <col min="2316" max="2316" width="13.42578125" style="27" customWidth="1"/>
    <col min="2317" max="2317" width="6.140625" style="27" customWidth="1"/>
    <col min="2318" max="2318" width="14.7109375" style="27" customWidth="1"/>
    <col min="2319" max="2319" width="11" style="27" customWidth="1"/>
    <col min="2320" max="2320" width="9.7109375" style="27" customWidth="1"/>
    <col min="2321" max="2543" width="9" style="27" customWidth="1"/>
    <col min="2544" max="2544" width="5.140625" style="27" customWidth="1"/>
    <col min="2545" max="2545" width="17.42578125" style="27" customWidth="1"/>
    <col min="2546" max="2546" width="10.42578125" style="27" customWidth="1"/>
    <col min="2547" max="2547" width="6.5703125" style="27" customWidth="1"/>
    <col min="2548" max="2548" width="8.5703125" style="27"/>
    <col min="2549" max="2549" width="9.85546875" style="27" customWidth="1"/>
    <col min="2550" max="2550" width="8.5703125" style="27"/>
    <col min="2551" max="2551" width="9.85546875" style="27" customWidth="1"/>
    <col min="2552" max="2554" width="8.5703125" style="27"/>
    <col min="2555" max="2555" width="7.85546875" style="27" bestFit="1" customWidth="1"/>
    <col min="2556" max="2556" width="29" style="27" customWidth="1"/>
    <col min="2557" max="2557" width="10" style="27" bestFit="1" customWidth="1"/>
    <col min="2558" max="2558" width="7" style="27" customWidth="1"/>
    <col min="2559" max="2559" width="8.42578125" style="27" bestFit="1" customWidth="1"/>
    <col min="2560" max="2568" width="9.28515625" style="27" bestFit="1" customWidth="1"/>
    <col min="2569" max="2569" width="11.42578125" style="27" bestFit="1" customWidth="1"/>
    <col min="2570" max="2570" width="12.7109375" style="27" customWidth="1"/>
    <col min="2571" max="2571" width="5.28515625" style="27" customWidth="1"/>
    <col min="2572" max="2572" width="13.42578125" style="27" customWidth="1"/>
    <col min="2573" max="2573" width="6.140625" style="27" customWidth="1"/>
    <col min="2574" max="2574" width="14.7109375" style="27" customWidth="1"/>
    <col min="2575" max="2575" width="11" style="27" customWidth="1"/>
    <col min="2576" max="2576" width="9.7109375" style="27" customWidth="1"/>
    <col min="2577" max="2799" width="9" style="27" customWidth="1"/>
    <col min="2800" max="2800" width="5.140625" style="27" customWidth="1"/>
    <col min="2801" max="2801" width="17.42578125" style="27" customWidth="1"/>
    <col min="2802" max="2802" width="10.42578125" style="27" customWidth="1"/>
    <col min="2803" max="2803" width="6.5703125" style="27" customWidth="1"/>
    <col min="2804" max="2804" width="8.5703125" style="27"/>
    <col min="2805" max="2805" width="9.85546875" style="27" customWidth="1"/>
    <col min="2806" max="2806" width="8.5703125" style="27"/>
    <col min="2807" max="2807" width="9.85546875" style="27" customWidth="1"/>
    <col min="2808" max="2810" width="8.5703125" style="27"/>
    <col min="2811" max="2811" width="7.85546875" style="27" bestFit="1" customWidth="1"/>
    <col min="2812" max="2812" width="29" style="27" customWidth="1"/>
    <col min="2813" max="2813" width="10" style="27" bestFit="1" customWidth="1"/>
    <col min="2814" max="2814" width="7" style="27" customWidth="1"/>
    <col min="2815" max="2815" width="8.42578125" style="27" bestFit="1" customWidth="1"/>
    <col min="2816" max="2824" width="9.28515625" style="27" bestFit="1" customWidth="1"/>
    <col min="2825" max="2825" width="11.42578125" style="27" bestFit="1" customWidth="1"/>
    <col min="2826" max="2826" width="12.7109375" style="27" customWidth="1"/>
    <col min="2827" max="2827" width="5.28515625" style="27" customWidth="1"/>
    <col min="2828" max="2828" width="13.42578125" style="27" customWidth="1"/>
    <col min="2829" max="2829" width="6.140625" style="27" customWidth="1"/>
    <col min="2830" max="2830" width="14.7109375" style="27" customWidth="1"/>
    <col min="2831" max="2831" width="11" style="27" customWidth="1"/>
    <col min="2832" max="2832" width="9.7109375" style="27" customWidth="1"/>
    <col min="2833" max="3055" width="9" style="27" customWidth="1"/>
    <col min="3056" max="3056" width="5.140625" style="27" customWidth="1"/>
    <col min="3057" max="3057" width="17.42578125" style="27" customWidth="1"/>
    <col min="3058" max="3058" width="10.42578125" style="27" customWidth="1"/>
    <col min="3059" max="3059" width="6.5703125" style="27" customWidth="1"/>
    <col min="3060" max="3060" width="8.5703125" style="27"/>
    <col min="3061" max="3061" width="9.85546875" style="27" customWidth="1"/>
    <col min="3062" max="3062" width="8.5703125" style="27"/>
    <col min="3063" max="3063" width="9.85546875" style="27" customWidth="1"/>
    <col min="3064" max="3066" width="8.5703125" style="27"/>
    <col min="3067" max="3067" width="7.85546875" style="27" bestFit="1" customWidth="1"/>
    <col min="3068" max="3068" width="29" style="27" customWidth="1"/>
    <col min="3069" max="3069" width="10" style="27" bestFit="1" customWidth="1"/>
    <col min="3070" max="3070" width="7" style="27" customWidth="1"/>
    <col min="3071" max="3071" width="8.42578125" style="27" bestFit="1" customWidth="1"/>
    <col min="3072" max="3080" width="9.28515625" style="27" bestFit="1" customWidth="1"/>
    <col min="3081" max="3081" width="11.42578125" style="27" bestFit="1" customWidth="1"/>
    <col min="3082" max="3082" width="12.7109375" style="27" customWidth="1"/>
    <col min="3083" max="3083" width="5.28515625" style="27" customWidth="1"/>
    <col min="3084" max="3084" width="13.42578125" style="27" customWidth="1"/>
    <col min="3085" max="3085" width="6.140625" style="27" customWidth="1"/>
    <col min="3086" max="3086" width="14.7109375" style="27" customWidth="1"/>
    <col min="3087" max="3087" width="11" style="27" customWidth="1"/>
    <col min="3088" max="3088" width="9.7109375" style="27" customWidth="1"/>
    <col min="3089" max="3311" width="9" style="27" customWidth="1"/>
    <col min="3312" max="3312" width="5.140625" style="27" customWidth="1"/>
    <col min="3313" max="3313" width="17.42578125" style="27" customWidth="1"/>
    <col min="3314" max="3314" width="10.42578125" style="27" customWidth="1"/>
    <col min="3315" max="3315" width="6.5703125" style="27" customWidth="1"/>
    <col min="3316" max="3316" width="8.5703125" style="27"/>
    <col min="3317" max="3317" width="9.85546875" style="27" customWidth="1"/>
    <col min="3318" max="3318" width="8.5703125" style="27"/>
    <col min="3319" max="3319" width="9.85546875" style="27" customWidth="1"/>
    <col min="3320" max="3322" width="8.5703125" style="27"/>
    <col min="3323" max="3323" width="7.85546875" style="27" bestFit="1" customWidth="1"/>
    <col min="3324" max="3324" width="29" style="27" customWidth="1"/>
    <col min="3325" max="3325" width="10" style="27" bestFit="1" customWidth="1"/>
    <col min="3326" max="3326" width="7" style="27" customWidth="1"/>
    <col min="3327" max="3327" width="8.42578125" style="27" bestFit="1" customWidth="1"/>
    <col min="3328" max="3336" width="9.28515625" style="27" bestFit="1" customWidth="1"/>
    <col min="3337" max="3337" width="11.42578125" style="27" bestFit="1" customWidth="1"/>
    <col min="3338" max="3338" width="12.7109375" style="27" customWidth="1"/>
    <col min="3339" max="3339" width="5.28515625" style="27" customWidth="1"/>
    <col min="3340" max="3340" width="13.42578125" style="27" customWidth="1"/>
    <col min="3341" max="3341" width="6.140625" style="27" customWidth="1"/>
    <col min="3342" max="3342" width="14.7109375" style="27" customWidth="1"/>
    <col min="3343" max="3343" width="11" style="27" customWidth="1"/>
    <col min="3344" max="3344" width="9.7109375" style="27" customWidth="1"/>
    <col min="3345" max="3567" width="9" style="27" customWidth="1"/>
    <col min="3568" max="3568" width="5.140625" style="27" customWidth="1"/>
    <col min="3569" max="3569" width="17.42578125" style="27" customWidth="1"/>
    <col min="3570" max="3570" width="10.42578125" style="27" customWidth="1"/>
    <col min="3571" max="3571" width="6.5703125" style="27" customWidth="1"/>
    <col min="3572" max="3572" width="8.5703125" style="27"/>
    <col min="3573" max="3573" width="9.85546875" style="27" customWidth="1"/>
    <col min="3574" max="3574" width="8.5703125" style="27"/>
    <col min="3575" max="3575" width="9.85546875" style="27" customWidth="1"/>
    <col min="3576" max="3578" width="8.5703125" style="27"/>
    <col min="3579" max="3579" width="7.85546875" style="27" bestFit="1" customWidth="1"/>
    <col min="3580" max="3580" width="29" style="27" customWidth="1"/>
    <col min="3581" max="3581" width="10" style="27" bestFit="1" customWidth="1"/>
    <col min="3582" max="3582" width="7" style="27" customWidth="1"/>
    <col min="3583" max="3583" width="8.42578125" style="27" bestFit="1" customWidth="1"/>
    <col min="3584" max="3592" width="9.28515625" style="27" bestFit="1" customWidth="1"/>
    <col min="3593" max="3593" width="11.42578125" style="27" bestFit="1" customWidth="1"/>
    <col min="3594" max="3594" width="12.7109375" style="27" customWidth="1"/>
    <col min="3595" max="3595" width="5.28515625" style="27" customWidth="1"/>
    <col min="3596" max="3596" width="13.42578125" style="27" customWidth="1"/>
    <col min="3597" max="3597" width="6.140625" style="27" customWidth="1"/>
    <col min="3598" max="3598" width="14.7109375" style="27" customWidth="1"/>
    <col min="3599" max="3599" width="11" style="27" customWidth="1"/>
    <col min="3600" max="3600" width="9.7109375" style="27" customWidth="1"/>
    <col min="3601" max="3823" width="9" style="27" customWidth="1"/>
    <col min="3824" max="3824" width="5.140625" style="27" customWidth="1"/>
    <col min="3825" max="3825" width="17.42578125" style="27" customWidth="1"/>
    <col min="3826" max="3826" width="10.42578125" style="27" customWidth="1"/>
    <col min="3827" max="3827" width="6.5703125" style="27" customWidth="1"/>
    <col min="3828" max="3828" width="8.5703125" style="27"/>
    <col min="3829" max="3829" width="9.85546875" style="27" customWidth="1"/>
    <col min="3830" max="3830" width="8.5703125" style="27"/>
    <col min="3831" max="3831" width="9.85546875" style="27" customWidth="1"/>
    <col min="3832" max="3834" width="8.5703125" style="27"/>
    <col min="3835" max="3835" width="7.85546875" style="27" bestFit="1" customWidth="1"/>
    <col min="3836" max="3836" width="29" style="27" customWidth="1"/>
    <col min="3837" max="3837" width="10" style="27" bestFit="1" customWidth="1"/>
    <col min="3838" max="3838" width="7" style="27" customWidth="1"/>
    <col min="3839" max="3839" width="8.42578125" style="27" bestFit="1" customWidth="1"/>
    <col min="3840" max="3848" width="9.28515625" style="27" bestFit="1" customWidth="1"/>
    <col min="3849" max="3849" width="11.42578125" style="27" bestFit="1" customWidth="1"/>
    <col min="3850" max="3850" width="12.7109375" style="27" customWidth="1"/>
    <col min="3851" max="3851" width="5.28515625" style="27" customWidth="1"/>
    <col min="3852" max="3852" width="13.42578125" style="27" customWidth="1"/>
    <col min="3853" max="3853" width="6.140625" style="27" customWidth="1"/>
    <col min="3854" max="3854" width="14.7109375" style="27" customWidth="1"/>
    <col min="3855" max="3855" width="11" style="27" customWidth="1"/>
    <col min="3856" max="3856" width="9.7109375" style="27" customWidth="1"/>
    <col min="3857" max="4079" width="9" style="27" customWidth="1"/>
    <col min="4080" max="4080" width="5.140625" style="27" customWidth="1"/>
    <col min="4081" max="4081" width="17.42578125" style="27" customWidth="1"/>
    <col min="4082" max="4082" width="10.42578125" style="27" customWidth="1"/>
    <col min="4083" max="4083" width="6.5703125" style="27" customWidth="1"/>
    <col min="4084" max="4084" width="8.5703125" style="27"/>
    <col min="4085" max="4085" width="9.85546875" style="27" customWidth="1"/>
    <col min="4086" max="4086" width="8.5703125" style="27"/>
    <col min="4087" max="4087" width="9.85546875" style="27" customWidth="1"/>
    <col min="4088" max="4090" width="8.5703125" style="27"/>
    <col min="4091" max="4091" width="7.85546875" style="27" bestFit="1" customWidth="1"/>
    <col min="4092" max="4092" width="29" style="27" customWidth="1"/>
    <col min="4093" max="4093" width="10" style="27" bestFit="1" customWidth="1"/>
    <col min="4094" max="4094" width="7" style="27" customWidth="1"/>
    <col min="4095" max="4095" width="8.42578125" style="27" bestFit="1" customWidth="1"/>
    <col min="4096" max="4104" width="9.28515625" style="27" bestFit="1" customWidth="1"/>
    <col min="4105" max="4105" width="11.42578125" style="27" bestFit="1" customWidth="1"/>
    <col min="4106" max="4106" width="12.7109375" style="27" customWidth="1"/>
    <col min="4107" max="4107" width="5.28515625" style="27" customWidth="1"/>
    <col min="4108" max="4108" width="13.42578125" style="27" customWidth="1"/>
    <col min="4109" max="4109" width="6.140625" style="27" customWidth="1"/>
    <col min="4110" max="4110" width="14.7109375" style="27" customWidth="1"/>
    <col min="4111" max="4111" width="11" style="27" customWidth="1"/>
    <col min="4112" max="4112" width="9.7109375" style="27" customWidth="1"/>
    <col min="4113" max="4335" width="9" style="27" customWidth="1"/>
    <col min="4336" max="4336" width="5.140625" style="27" customWidth="1"/>
    <col min="4337" max="4337" width="17.42578125" style="27" customWidth="1"/>
    <col min="4338" max="4338" width="10.42578125" style="27" customWidth="1"/>
    <col min="4339" max="4339" width="6.5703125" style="27" customWidth="1"/>
    <col min="4340" max="4340" width="8.5703125" style="27"/>
    <col min="4341" max="4341" width="9.85546875" style="27" customWidth="1"/>
    <col min="4342" max="4342" width="8.5703125" style="27"/>
    <col min="4343" max="4343" width="9.85546875" style="27" customWidth="1"/>
    <col min="4344" max="4346" width="8.5703125" style="27"/>
    <col min="4347" max="4347" width="7.85546875" style="27" bestFit="1" customWidth="1"/>
    <col min="4348" max="4348" width="29" style="27" customWidth="1"/>
    <col min="4349" max="4349" width="10" style="27" bestFit="1" customWidth="1"/>
    <col min="4350" max="4350" width="7" style="27" customWidth="1"/>
    <col min="4351" max="4351" width="8.42578125" style="27" bestFit="1" customWidth="1"/>
    <col min="4352" max="4360" width="9.28515625" style="27" bestFit="1" customWidth="1"/>
    <col min="4361" max="4361" width="11.42578125" style="27" bestFit="1" customWidth="1"/>
    <col min="4362" max="4362" width="12.7109375" style="27" customWidth="1"/>
    <col min="4363" max="4363" width="5.28515625" style="27" customWidth="1"/>
    <col min="4364" max="4364" width="13.42578125" style="27" customWidth="1"/>
    <col min="4365" max="4365" width="6.140625" style="27" customWidth="1"/>
    <col min="4366" max="4366" width="14.7109375" style="27" customWidth="1"/>
    <col min="4367" max="4367" width="11" style="27" customWidth="1"/>
    <col min="4368" max="4368" width="9.7109375" style="27" customWidth="1"/>
    <col min="4369" max="4591" width="9" style="27" customWidth="1"/>
    <col min="4592" max="4592" width="5.140625" style="27" customWidth="1"/>
    <col min="4593" max="4593" width="17.42578125" style="27" customWidth="1"/>
    <col min="4594" max="4594" width="10.42578125" style="27" customWidth="1"/>
    <col min="4595" max="4595" width="6.5703125" style="27" customWidth="1"/>
    <col min="4596" max="4596" width="8.5703125" style="27"/>
    <col min="4597" max="4597" width="9.85546875" style="27" customWidth="1"/>
    <col min="4598" max="4598" width="8.5703125" style="27"/>
    <col min="4599" max="4599" width="9.85546875" style="27" customWidth="1"/>
    <col min="4600" max="4602" width="8.5703125" style="27"/>
    <col min="4603" max="4603" width="7.85546875" style="27" bestFit="1" customWidth="1"/>
    <col min="4604" max="4604" width="29" style="27" customWidth="1"/>
    <col min="4605" max="4605" width="10" style="27" bestFit="1" customWidth="1"/>
    <col min="4606" max="4606" width="7" style="27" customWidth="1"/>
    <col min="4607" max="4607" width="8.42578125" style="27" bestFit="1" customWidth="1"/>
    <col min="4608" max="4616" width="9.28515625" style="27" bestFit="1" customWidth="1"/>
    <col min="4617" max="4617" width="11.42578125" style="27" bestFit="1" customWidth="1"/>
    <col min="4618" max="4618" width="12.7109375" style="27" customWidth="1"/>
    <col min="4619" max="4619" width="5.28515625" style="27" customWidth="1"/>
    <col min="4620" max="4620" width="13.42578125" style="27" customWidth="1"/>
    <col min="4621" max="4621" width="6.140625" style="27" customWidth="1"/>
    <col min="4622" max="4622" width="14.7109375" style="27" customWidth="1"/>
    <col min="4623" max="4623" width="11" style="27" customWidth="1"/>
    <col min="4624" max="4624" width="9.7109375" style="27" customWidth="1"/>
    <col min="4625" max="4847" width="9" style="27" customWidth="1"/>
    <col min="4848" max="4848" width="5.140625" style="27" customWidth="1"/>
    <col min="4849" max="4849" width="17.42578125" style="27" customWidth="1"/>
    <col min="4850" max="4850" width="10.42578125" style="27" customWidth="1"/>
    <col min="4851" max="4851" width="6.5703125" style="27" customWidth="1"/>
    <col min="4852" max="4852" width="8.5703125" style="27"/>
    <col min="4853" max="4853" width="9.85546875" style="27" customWidth="1"/>
    <col min="4854" max="4854" width="8.5703125" style="27"/>
    <col min="4855" max="4855" width="9.85546875" style="27" customWidth="1"/>
    <col min="4856" max="4858" width="8.5703125" style="27"/>
    <col min="4859" max="4859" width="7.85546875" style="27" bestFit="1" customWidth="1"/>
    <col min="4860" max="4860" width="29" style="27" customWidth="1"/>
    <col min="4861" max="4861" width="10" style="27" bestFit="1" customWidth="1"/>
    <col min="4862" max="4862" width="7" style="27" customWidth="1"/>
    <col min="4863" max="4863" width="8.42578125" style="27" bestFit="1" customWidth="1"/>
    <col min="4864" max="4872" width="9.28515625" style="27" bestFit="1" customWidth="1"/>
    <col min="4873" max="4873" width="11.42578125" style="27" bestFit="1" customWidth="1"/>
    <col min="4874" max="4874" width="12.7109375" style="27" customWidth="1"/>
    <col min="4875" max="4875" width="5.28515625" style="27" customWidth="1"/>
    <col min="4876" max="4876" width="13.42578125" style="27" customWidth="1"/>
    <col min="4877" max="4877" width="6.140625" style="27" customWidth="1"/>
    <col min="4878" max="4878" width="14.7109375" style="27" customWidth="1"/>
    <col min="4879" max="4879" width="11" style="27" customWidth="1"/>
    <col min="4880" max="4880" width="9.7109375" style="27" customWidth="1"/>
    <col min="4881" max="5103" width="9" style="27" customWidth="1"/>
    <col min="5104" max="5104" width="5.140625" style="27" customWidth="1"/>
    <col min="5105" max="5105" width="17.42578125" style="27" customWidth="1"/>
    <col min="5106" max="5106" width="10.42578125" style="27" customWidth="1"/>
    <col min="5107" max="5107" width="6.5703125" style="27" customWidth="1"/>
    <col min="5108" max="5108" width="8.5703125" style="27"/>
    <col min="5109" max="5109" width="9.85546875" style="27" customWidth="1"/>
    <col min="5110" max="5110" width="8.5703125" style="27"/>
    <col min="5111" max="5111" width="9.85546875" style="27" customWidth="1"/>
    <col min="5112" max="5114" width="8.5703125" style="27"/>
    <col min="5115" max="5115" width="7.85546875" style="27" bestFit="1" customWidth="1"/>
    <col min="5116" max="5116" width="29" style="27" customWidth="1"/>
    <col min="5117" max="5117" width="10" style="27" bestFit="1" customWidth="1"/>
    <col min="5118" max="5118" width="7" style="27" customWidth="1"/>
    <col min="5119" max="5119" width="8.42578125" style="27" bestFit="1" customWidth="1"/>
    <col min="5120" max="5128" width="9.28515625" style="27" bestFit="1" customWidth="1"/>
    <col min="5129" max="5129" width="11.42578125" style="27" bestFit="1" customWidth="1"/>
    <col min="5130" max="5130" width="12.7109375" style="27" customWidth="1"/>
    <col min="5131" max="5131" width="5.28515625" style="27" customWidth="1"/>
    <col min="5132" max="5132" width="13.42578125" style="27" customWidth="1"/>
    <col min="5133" max="5133" width="6.140625" style="27" customWidth="1"/>
    <col min="5134" max="5134" width="14.7109375" style="27" customWidth="1"/>
    <col min="5135" max="5135" width="11" style="27" customWidth="1"/>
    <col min="5136" max="5136" width="9.7109375" style="27" customWidth="1"/>
    <col min="5137" max="5359" width="9" style="27" customWidth="1"/>
    <col min="5360" max="5360" width="5.140625" style="27" customWidth="1"/>
    <col min="5361" max="5361" width="17.42578125" style="27" customWidth="1"/>
    <col min="5362" max="5362" width="10.42578125" style="27" customWidth="1"/>
    <col min="5363" max="5363" width="6.5703125" style="27" customWidth="1"/>
    <col min="5364" max="5364" width="8.5703125" style="27"/>
    <col min="5365" max="5365" width="9.85546875" style="27" customWidth="1"/>
    <col min="5366" max="5366" width="8.5703125" style="27"/>
    <col min="5367" max="5367" width="9.85546875" style="27" customWidth="1"/>
    <col min="5368" max="5370" width="8.5703125" style="27"/>
    <col min="5371" max="5371" width="7.85546875" style="27" bestFit="1" customWidth="1"/>
    <col min="5372" max="5372" width="29" style="27" customWidth="1"/>
    <col min="5373" max="5373" width="10" style="27" bestFit="1" customWidth="1"/>
    <col min="5374" max="5374" width="7" style="27" customWidth="1"/>
    <col min="5375" max="5375" width="8.42578125" style="27" bestFit="1" customWidth="1"/>
    <col min="5376" max="5384" width="9.28515625" style="27" bestFit="1" customWidth="1"/>
    <col min="5385" max="5385" width="11.42578125" style="27" bestFit="1" customWidth="1"/>
    <col min="5386" max="5386" width="12.7109375" style="27" customWidth="1"/>
    <col min="5387" max="5387" width="5.28515625" style="27" customWidth="1"/>
    <col min="5388" max="5388" width="13.42578125" style="27" customWidth="1"/>
    <col min="5389" max="5389" width="6.140625" style="27" customWidth="1"/>
    <col min="5390" max="5390" width="14.7109375" style="27" customWidth="1"/>
    <col min="5391" max="5391" width="11" style="27" customWidth="1"/>
    <col min="5392" max="5392" width="9.7109375" style="27" customWidth="1"/>
    <col min="5393" max="5615" width="9" style="27" customWidth="1"/>
    <col min="5616" max="5616" width="5.140625" style="27" customWidth="1"/>
    <col min="5617" max="5617" width="17.42578125" style="27" customWidth="1"/>
    <col min="5618" max="5618" width="10.42578125" style="27" customWidth="1"/>
    <col min="5619" max="5619" width="6.5703125" style="27" customWidth="1"/>
    <col min="5620" max="5620" width="8.5703125" style="27"/>
    <col min="5621" max="5621" width="9.85546875" style="27" customWidth="1"/>
    <col min="5622" max="5622" width="8.5703125" style="27"/>
    <col min="5623" max="5623" width="9.85546875" style="27" customWidth="1"/>
    <col min="5624" max="5626" width="8.5703125" style="27"/>
    <col min="5627" max="5627" width="7.85546875" style="27" bestFit="1" customWidth="1"/>
    <col min="5628" max="5628" width="29" style="27" customWidth="1"/>
    <col min="5629" max="5629" width="10" style="27" bestFit="1" customWidth="1"/>
    <col min="5630" max="5630" width="7" style="27" customWidth="1"/>
    <col min="5631" max="5631" width="8.42578125" style="27" bestFit="1" customWidth="1"/>
    <col min="5632" max="5640" width="9.28515625" style="27" bestFit="1" customWidth="1"/>
    <col min="5641" max="5641" width="11.42578125" style="27" bestFit="1" customWidth="1"/>
    <col min="5642" max="5642" width="12.7109375" style="27" customWidth="1"/>
    <col min="5643" max="5643" width="5.28515625" style="27" customWidth="1"/>
    <col min="5644" max="5644" width="13.42578125" style="27" customWidth="1"/>
    <col min="5645" max="5645" width="6.140625" style="27" customWidth="1"/>
    <col min="5646" max="5646" width="14.7109375" style="27" customWidth="1"/>
    <col min="5647" max="5647" width="11" style="27" customWidth="1"/>
    <col min="5648" max="5648" width="9.7109375" style="27" customWidth="1"/>
    <col min="5649" max="5871" width="9" style="27" customWidth="1"/>
    <col min="5872" max="5872" width="5.140625" style="27" customWidth="1"/>
    <col min="5873" max="5873" width="17.42578125" style="27" customWidth="1"/>
    <col min="5874" max="5874" width="10.42578125" style="27" customWidth="1"/>
    <col min="5875" max="5875" width="6.5703125" style="27" customWidth="1"/>
    <col min="5876" max="5876" width="8.5703125" style="27"/>
    <col min="5877" max="5877" width="9.85546875" style="27" customWidth="1"/>
    <col min="5878" max="5878" width="8.5703125" style="27"/>
    <col min="5879" max="5879" width="9.85546875" style="27" customWidth="1"/>
    <col min="5880" max="5882" width="8.5703125" style="27"/>
    <col min="5883" max="5883" width="7.85546875" style="27" bestFit="1" customWidth="1"/>
    <col min="5884" max="5884" width="29" style="27" customWidth="1"/>
    <col min="5885" max="5885" width="10" style="27" bestFit="1" customWidth="1"/>
    <col min="5886" max="5886" width="7" style="27" customWidth="1"/>
    <col min="5887" max="5887" width="8.42578125" style="27" bestFit="1" customWidth="1"/>
    <col min="5888" max="5896" width="9.28515625" style="27" bestFit="1" customWidth="1"/>
    <col min="5897" max="5897" width="11.42578125" style="27" bestFit="1" customWidth="1"/>
    <col min="5898" max="5898" width="12.7109375" style="27" customWidth="1"/>
    <col min="5899" max="5899" width="5.28515625" style="27" customWidth="1"/>
    <col min="5900" max="5900" width="13.42578125" style="27" customWidth="1"/>
    <col min="5901" max="5901" width="6.140625" style="27" customWidth="1"/>
    <col min="5902" max="5902" width="14.7109375" style="27" customWidth="1"/>
    <col min="5903" max="5903" width="11" style="27" customWidth="1"/>
    <col min="5904" max="5904" width="9.7109375" style="27" customWidth="1"/>
    <col min="5905" max="6127" width="9" style="27" customWidth="1"/>
    <col min="6128" max="6128" width="5.140625" style="27" customWidth="1"/>
    <col min="6129" max="6129" width="17.42578125" style="27" customWidth="1"/>
    <col min="6130" max="6130" width="10.42578125" style="27" customWidth="1"/>
    <col min="6131" max="6131" width="6.5703125" style="27" customWidth="1"/>
    <col min="6132" max="6132" width="8.5703125" style="27"/>
    <col min="6133" max="6133" width="9.85546875" style="27" customWidth="1"/>
    <col min="6134" max="6134" width="8.5703125" style="27"/>
    <col min="6135" max="6135" width="9.85546875" style="27" customWidth="1"/>
    <col min="6136" max="6138" width="8.5703125" style="27"/>
    <col min="6139" max="6139" width="7.85546875" style="27" bestFit="1" customWidth="1"/>
    <col min="6140" max="6140" width="29" style="27" customWidth="1"/>
    <col min="6141" max="6141" width="10" style="27" bestFit="1" customWidth="1"/>
    <col min="6142" max="6142" width="7" style="27" customWidth="1"/>
    <col min="6143" max="6143" width="8.42578125" style="27" bestFit="1" customWidth="1"/>
    <col min="6144" max="6152" width="9.28515625" style="27" bestFit="1" customWidth="1"/>
    <col min="6153" max="6153" width="11.42578125" style="27" bestFit="1" customWidth="1"/>
    <col min="6154" max="6154" width="12.7109375" style="27" customWidth="1"/>
    <col min="6155" max="6155" width="5.28515625" style="27" customWidth="1"/>
    <col min="6156" max="6156" width="13.42578125" style="27" customWidth="1"/>
    <col min="6157" max="6157" width="6.140625" style="27" customWidth="1"/>
    <col min="6158" max="6158" width="14.7109375" style="27" customWidth="1"/>
    <col min="6159" max="6159" width="11" style="27" customWidth="1"/>
    <col min="6160" max="6160" width="9.7109375" style="27" customWidth="1"/>
    <col min="6161" max="6383" width="9" style="27" customWidth="1"/>
    <col min="6384" max="6384" width="5.140625" style="27" customWidth="1"/>
    <col min="6385" max="6385" width="17.42578125" style="27" customWidth="1"/>
    <col min="6386" max="6386" width="10.42578125" style="27" customWidth="1"/>
    <col min="6387" max="6387" width="6.5703125" style="27" customWidth="1"/>
    <col min="6388" max="6388" width="8.5703125" style="27"/>
    <col min="6389" max="6389" width="9.85546875" style="27" customWidth="1"/>
    <col min="6390" max="6390" width="8.5703125" style="27"/>
    <col min="6391" max="6391" width="9.85546875" style="27" customWidth="1"/>
    <col min="6392" max="6394" width="8.5703125" style="27"/>
    <col min="6395" max="6395" width="7.85546875" style="27" bestFit="1" customWidth="1"/>
    <col min="6396" max="6396" width="29" style="27" customWidth="1"/>
    <col min="6397" max="6397" width="10" style="27" bestFit="1" customWidth="1"/>
    <col min="6398" max="6398" width="7" style="27" customWidth="1"/>
    <col min="6399" max="6399" width="8.42578125" style="27" bestFit="1" customWidth="1"/>
    <col min="6400" max="6408" width="9.28515625" style="27" bestFit="1" customWidth="1"/>
    <col min="6409" max="6409" width="11.42578125" style="27" bestFit="1" customWidth="1"/>
    <col min="6410" max="6410" width="12.7109375" style="27" customWidth="1"/>
    <col min="6411" max="6411" width="5.28515625" style="27" customWidth="1"/>
    <col min="6412" max="6412" width="13.42578125" style="27" customWidth="1"/>
    <col min="6413" max="6413" width="6.140625" style="27" customWidth="1"/>
    <col min="6414" max="6414" width="14.7109375" style="27" customWidth="1"/>
    <col min="6415" max="6415" width="11" style="27" customWidth="1"/>
    <col min="6416" max="6416" width="9.7109375" style="27" customWidth="1"/>
    <col min="6417" max="6639" width="9" style="27" customWidth="1"/>
    <col min="6640" max="6640" width="5.140625" style="27" customWidth="1"/>
    <col min="6641" max="6641" width="17.42578125" style="27" customWidth="1"/>
    <col min="6642" max="6642" width="10.42578125" style="27" customWidth="1"/>
    <col min="6643" max="6643" width="6.5703125" style="27" customWidth="1"/>
    <col min="6644" max="6644" width="8.5703125" style="27"/>
    <col min="6645" max="6645" width="9.85546875" style="27" customWidth="1"/>
    <col min="6646" max="6646" width="8.5703125" style="27"/>
    <col min="6647" max="6647" width="9.85546875" style="27" customWidth="1"/>
    <col min="6648" max="6650" width="8.5703125" style="27"/>
    <col min="6651" max="6651" width="7.85546875" style="27" bestFit="1" customWidth="1"/>
    <col min="6652" max="6652" width="29" style="27" customWidth="1"/>
    <col min="6653" max="6653" width="10" style="27" bestFit="1" customWidth="1"/>
    <col min="6654" max="6654" width="7" style="27" customWidth="1"/>
    <col min="6655" max="6655" width="8.42578125" style="27" bestFit="1" customWidth="1"/>
    <col min="6656" max="6664" width="9.28515625" style="27" bestFit="1" customWidth="1"/>
    <col min="6665" max="6665" width="11.42578125" style="27" bestFit="1" customWidth="1"/>
    <col min="6666" max="6666" width="12.7109375" style="27" customWidth="1"/>
    <col min="6667" max="6667" width="5.28515625" style="27" customWidth="1"/>
    <col min="6668" max="6668" width="13.42578125" style="27" customWidth="1"/>
    <col min="6669" max="6669" width="6.140625" style="27" customWidth="1"/>
    <col min="6670" max="6670" width="14.7109375" style="27" customWidth="1"/>
    <col min="6671" max="6671" width="11" style="27" customWidth="1"/>
    <col min="6672" max="6672" width="9.7109375" style="27" customWidth="1"/>
    <col min="6673" max="6895" width="9" style="27" customWidth="1"/>
    <col min="6896" max="6896" width="5.140625" style="27" customWidth="1"/>
    <col min="6897" max="6897" width="17.42578125" style="27" customWidth="1"/>
    <col min="6898" max="6898" width="10.42578125" style="27" customWidth="1"/>
    <col min="6899" max="6899" width="6.5703125" style="27" customWidth="1"/>
    <col min="6900" max="6900" width="8.5703125" style="27"/>
    <col min="6901" max="6901" width="9.85546875" style="27" customWidth="1"/>
    <col min="6902" max="6902" width="8.5703125" style="27"/>
    <col min="6903" max="6903" width="9.85546875" style="27" customWidth="1"/>
    <col min="6904" max="6906" width="8.5703125" style="27"/>
    <col min="6907" max="6907" width="7.85546875" style="27" bestFit="1" customWidth="1"/>
    <col min="6908" max="6908" width="29" style="27" customWidth="1"/>
    <col min="6909" max="6909" width="10" style="27" bestFit="1" customWidth="1"/>
    <col min="6910" max="6910" width="7" style="27" customWidth="1"/>
    <col min="6911" max="6911" width="8.42578125" style="27" bestFit="1" customWidth="1"/>
    <col min="6912" max="6920" width="9.28515625" style="27" bestFit="1" customWidth="1"/>
    <col min="6921" max="6921" width="11.42578125" style="27" bestFit="1" customWidth="1"/>
    <col min="6922" max="6922" width="12.7109375" style="27" customWidth="1"/>
    <col min="6923" max="6923" width="5.28515625" style="27" customWidth="1"/>
    <col min="6924" max="6924" width="13.42578125" style="27" customWidth="1"/>
    <col min="6925" max="6925" width="6.140625" style="27" customWidth="1"/>
    <col min="6926" max="6926" width="14.7109375" style="27" customWidth="1"/>
    <col min="6927" max="6927" width="11" style="27" customWidth="1"/>
    <col min="6928" max="6928" width="9.7109375" style="27" customWidth="1"/>
    <col min="6929" max="7151" width="9" style="27" customWidth="1"/>
    <col min="7152" max="7152" width="5.140625" style="27" customWidth="1"/>
    <col min="7153" max="7153" width="17.42578125" style="27" customWidth="1"/>
    <col min="7154" max="7154" width="10.42578125" style="27" customWidth="1"/>
    <col min="7155" max="7155" width="6.5703125" style="27" customWidth="1"/>
    <col min="7156" max="7156" width="8.5703125" style="27"/>
    <col min="7157" max="7157" width="9.85546875" style="27" customWidth="1"/>
    <col min="7158" max="7158" width="8.5703125" style="27"/>
    <col min="7159" max="7159" width="9.85546875" style="27" customWidth="1"/>
    <col min="7160" max="7162" width="8.5703125" style="27"/>
    <col min="7163" max="7163" width="7.85546875" style="27" bestFit="1" customWidth="1"/>
    <col min="7164" max="7164" width="29" style="27" customWidth="1"/>
    <col min="7165" max="7165" width="10" style="27" bestFit="1" customWidth="1"/>
    <col min="7166" max="7166" width="7" style="27" customWidth="1"/>
    <col min="7167" max="7167" width="8.42578125" style="27" bestFit="1" customWidth="1"/>
    <col min="7168" max="7176" width="9.28515625" style="27" bestFit="1" customWidth="1"/>
    <col min="7177" max="7177" width="11.42578125" style="27" bestFit="1" customWidth="1"/>
    <col min="7178" max="7178" width="12.7109375" style="27" customWidth="1"/>
    <col min="7179" max="7179" width="5.28515625" style="27" customWidth="1"/>
    <col min="7180" max="7180" width="13.42578125" style="27" customWidth="1"/>
    <col min="7181" max="7181" width="6.140625" style="27" customWidth="1"/>
    <col min="7182" max="7182" width="14.7109375" style="27" customWidth="1"/>
    <col min="7183" max="7183" width="11" style="27" customWidth="1"/>
    <col min="7184" max="7184" width="9.7109375" style="27" customWidth="1"/>
    <col min="7185" max="7407" width="9" style="27" customWidth="1"/>
    <col min="7408" max="7408" width="5.140625" style="27" customWidth="1"/>
    <col min="7409" max="7409" width="17.42578125" style="27" customWidth="1"/>
    <col min="7410" max="7410" width="10.42578125" style="27" customWidth="1"/>
    <col min="7411" max="7411" width="6.5703125" style="27" customWidth="1"/>
    <col min="7412" max="7412" width="8.5703125" style="27"/>
    <col min="7413" max="7413" width="9.85546875" style="27" customWidth="1"/>
    <col min="7414" max="7414" width="8.5703125" style="27"/>
    <col min="7415" max="7415" width="9.85546875" style="27" customWidth="1"/>
    <col min="7416" max="7418" width="8.5703125" style="27"/>
    <col min="7419" max="7419" width="7.85546875" style="27" bestFit="1" customWidth="1"/>
    <col min="7420" max="7420" width="29" style="27" customWidth="1"/>
    <col min="7421" max="7421" width="10" style="27" bestFit="1" customWidth="1"/>
    <col min="7422" max="7422" width="7" style="27" customWidth="1"/>
    <col min="7423" max="7423" width="8.42578125" style="27" bestFit="1" customWidth="1"/>
    <col min="7424" max="7432" width="9.28515625" style="27" bestFit="1" customWidth="1"/>
    <col min="7433" max="7433" width="11.42578125" style="27" bestFit="1" customWidth="1"/>
    <col min="7434" max="7434" width="12.7109375" style="27" customWidth="1"/>
    <col min="7435" max="7435" width="5.28515625" style="27" customWidth="1"/>
    <col min="7436" max="7436" width="13.42578125" style="27" customWidth="1"/>
    <col min="7437" max="7437" width="6.140625" style="27" customWidth="1"/>
    <col min="7438" max="7438" width="14.7109375" style="27" customWidth="1"/>
    <col min="7439" max="7439" width="11" style="27" customWidth="1"/>
    <col min="7440" max="7440" width="9.7109375" style="27" customWidth="1"/>
    <col min="7441" max="7663" width="9" style="27" customWidth="1"/>
    <col min="7664" max="7664" width="5.140625" style="27" customWidth="1"/>
    <col min="7665" max="7665" width="17.42578125" style="27" customWidth="1"/>
    <col min="7666" max="7666" width="10.42578125" style="27" customWidth="1"/>
    <col min="7667" max="7667" width="6.5703125" style="27" customWidth="1"/>
    <col min="7668" max="7668" width="8.5703125" style="27"/>
    <col min="7669" max="7669" width="9.85546875" style="27" customWidth="1"/>
    <col min="7670" max="7670" width="8.5703125" style="27"/>
    <col min="7671" max="7671" width="9.85546875" style="27" customWidth="1"/>
    <col min="7672" max="7674" width="8.5703125" style="27"/>
    <col min="7675" max="7675" width="7.85546875" style="27" bestFit="1" customWidth="1"/>
    <col min="7676" max="7676" width="29" style="27" customWidth="1"/>
    <col min="7677" max="7677" width="10" style="27" bestFit="1" customWidth="1"/>
    <col min="7678" max="7678" width="7" style="27" customWidth="1"/>
    <col min="7679" max="7679" width="8.42578125" style="27" bestFit="1" customWidth="1"/>
    <col min="7680" max="7688" width="9.28515625" style="27" bestFit="1" customWidth="1"/>
    <col min="7689" max="7689" width="11.42578125" style="27" bestFit="1" customWidth="1"/>
    <col min="7690" max="7690" width="12.7109375" style="27" customWidth="1"/>
    <col min="7691" max="7691" width="5.28515625" style="27" customWidth="1"/>
    <col min="7692" max="7692" width="13.42578125" style="27" customWidth="1"/>
    <col min="7693" max="7693" width="6.140625" style="27" customWidth="1"/>
    <col min="7694" max="7694" width="14.7109375" style="27" customWidth="1"/>
    <col min="7695" max="7695" width="11" style="27" customWidth="1"/>
    <col min="7696" max="7696" width="9.7109375" style="27" customWidth="1"/>
    <col min="7697" max="7919" width="9" style="27" customWidth="1"/>
    <col min="7920" max="7920" width="5.140625" style="27" customWidth="1"/>
    <col min="7921" max="7921" width="17.42578125" style="27" customWidth="1"/>
    <col min="7922" max="7922" width="10.42578125" style="27" customWidth="1"/>
    <col min="7923" max="7923" width="6.5703125" style="27" customWidth="1"/>
    <col min="7924" max="7924" width="8.5703125" style="27"/>
    <col min="7925" max="7925" width="9.85546875" style="27" customWidth="1"/>
    <col min="7926" max="7926" width="8.5703125" style="27"/>
    <col min="7927" max="7927" width="9.85546875" style="27" customWidth="1"/>
    <col min="7928" max="7930" width="8.5703125" style="27"/>
    <col min="7931" max="7931" width="7.85546875" style="27" bestFit="1" customWidth="1"/>
    <col min="7932" max="7932" width="29" style="27" customWidth="1"/>
    <col min="7933" max="7933" width="10" style="27" bestFit="1" customWidth="1"/>
    <col min="7934" max="7934" width="7" style="27" customWidth="1"/>
    <col min="7935" max="7935" width="8.42578125" style="27" bestFit="1" customWidth="1"/>
    <col min="7936" max="7944" width="9.28515625" style="27" bestFit="1" customWidth="1"/>
    <col min="7945" max="7945" width="11.42578125" style="27" bestFit="1" customWidth="1"/>
    <col min="7946" max="7946" width="12.7109375" style="27" customWidth="1"/>
    <col min="7947" max="7947" width="5.28515625" style="27" customWidth="1"/>
    <col min="7948" max="7948" width="13.42578125" style="27" customWidth="1"/>
    <col min="7949" max="7949" width="6.140625" style="27" customWidth="1"/>
    <col min="7950" max="7950" width="14.7109375" style="27" customWidth="1"/>
    <col min="7951" max="7951" width="11" style="27" customWidth="1"/>
    <col min="7952" max="7952" width="9.7109375" style="27" customWidth="1"/>
    <col min="7953" max="8175" width="9" style="27" customWidth="1"/>
    <col min="8176" max="8176" width="5.140625" style="27" customWidth="1"/>
    <col min="8177" max="8177" width="17.42578125" style="27" customWidth="1"/>
    <col min="8178" max="8178" width="10.42578125" style="27" customWidth="1"/>
    <col min="8179" max="8179" width="6.5703125" style="27" customWidth="1"/>
    <col min="8180" max="8180" width="8.5703125" style="27"/>
    <col min="8181" max="8181" width="9.85546875" style="27" customWidth="1"/>
    <col min="8182" max="8182" width="8.5703125" style="27"/>
    <col min="8183" max="8183" width="9.85546875" style="27" customWidth="1"/>
    <col min="8184" max="8186" width="8.5703125" style="27"/>
    <col min="8187" max="8187" width="7.85546875" style="27" bestFit="1" customWidth="1"/>
    <col min="8188" max="8188" width="29" style="27" customWidth="1"/>
    <col min="8189" max="8189" width="10" style="27" bestFit="1" customWidth="1"/>
    <col min="8190" max="8190" width="7" style="27" customWidth="1"/>
    <col min="8191" max="8191" width="8.42578125" style="27" bestFit="1" customWidth="1"/>
    <col min="8192" max="8200" width="9.28515625" style="27" bestFit="1" customWidth="1"/>
    <col min="8201" max="8201" width="11.42578125" style="27" bestFit="1" customWidth="1"/>
    <col min="8202" max="8202" width="12.7109375" style="27" customWidth="1"/>
    <col min="8203" max="8203" width="5.28515625" style="27" customWidth="1"/>
    <col min="8204" max="8204" width="13.42578125" style="27" customWidth="1"/>
    <col min="8205" max="8205" width="6.140625" style="27" customWidth="1"/>
    <col min="8206" max="8206" width="14.7109375" style="27" customWidth="1"/>
    <col min="8207" max="8207" width="11" style="27" customWidth="1"/>
    <col min="8208" max="8208" width="9.7109375" style="27" customWidth="1"/>
    <col min="8209" max="8431" width="9" style="27" customWidth="1"/>
    <col min="8432" max="8432" width="5.140625" style="27" customWidth="1"/>
    <col min="8433" max="8433" width="17.42578125" style="27" customWidth="1"/>
    <col min="8434" max="8434" width="10.42578125" style="27" customWidth="1"/>
    <col min="8435" max="8435" width="6.5703125" style="27" customWidth="1"/>
    <col min="8436" max="8436" width="8.5703125" style="27"/>
    <col min="8437" max="8437" width="9.85546875" style="27" customWidth="1"/>
    <col min="8438" max="8438" width="8.5703125" style="27"/>
    <col min="8439" max="8439" width="9.85546875" style="27" customWidth="1"/>
    <col min="8440" max="8442" width="8.5703125" style="27"/>
    <col min="8443" max="8443" width="7.85546875" style="27" bestFit="1" customWidth="1"/>
    <col min="8444" max="8444" width="29" style="27" customWidth="1"/>
    <col min="8445" max="8445" width="10" style="27" bestFit="1" customWidth="1"/>
    <col min="8446" max="8446" width="7" style="27" customWidth="1"/>
    <col min="8447" max="8447" width="8.42578125" style="27" bestFit="1" customWidth="1"/>
    <col min="8448" max="8456" width="9.28515625" style="27" bestFit="1" customWidth="1"/>
    <col min="8457" max="8457" width="11.42578125" style="27" bestFit="1" customWidth="1"/>
    <col min="8458" max="8458" width="12.7109375" style="27" customWidth="1"/>
    <col min="8459" max="8459" width="5.28515625" style="27" customWidth="1"/>
    <col min="8460" max="8460" width="13.42578125" style="27" customWidth="1"/>
    <col min="8461" max="8461" width="6.140625" style="27" customWidth="1"/>
    <col min="8462" max="8462" width="14.7109375" style="27" customWidth="1"/>
    <col min="8463" max="8463" width="11" style="27" customWidth="1"/>
    <col min="8464" max="8464" width="9.7109375" style="27" customWidth="1"/>
    <col min="8465" max="8687" width="9" style="27" customWidth="1"/>
    <col min="8688" max="8688" width="5.140625" style="27" customWidth="1"/>
    <col min="8689" max="8689" width="17.42578125" style="27" customWidth="1"/>
    <col min="8690" max="8690" width="10.42578125" style="27" customWidth="1"/>
    <col min="8691" max="8691" width="6.5703125" style="27" customWidth="1"/>
    <col min="8692" max="8692" width="8.5703125" style="27"/>
    <col min="8693" max="8693" width="9.85546875" style="27" customWidth="1"/>
    <col min="8694" max="8694" width="8.5703125" style="27"/>
    <col min="8695" max="8695" width="9.85546875" style="27" customWidth="1"/>
    <col min="8696" max="8698" width="8.5703125" style="27"/>
    <col min="8699" max="8699" width="7.85546875" style="27" bestFit="1" customWidth="1"/>
    <col min="8700" max="8700" width="29" style="27" customWidth="1"/>
    <col min="8701" max="8701" width="10" style="27" bestFit="1" customWidth="1"/>
    <col min="8702" max="8702" width="7" style="27" customWidth="1"/>
    <col min="8703" max="8703" width="8.42578125" style="27" bestFit="1" customWidth="1"/>
    <col min="8704" max="8712" width="9.28515625" style="27" bestFit="1" customWidth="1"/>
    <col min="8713" max="8713" width="11.42578125" style="27" bestFit="1" customWidth="1"/>
    <col min="8714" max="8714" width="12.7109375" style="27" customWidth="1"/>
    <col min="8715" max="8715" width="5.28515625" style="27" customWidth="1"/>
    <col min="8716" max="8716" width="13.42578125" style="27" customWidth="1"/>
    <col min="8717" max="8717" width="6.140625" style="27" customWidth="1"/>
    <col min="8718" max="8718" width="14.7109375" style="27" customWidth="1"/>
    <col min="8719" max="8719" width="11" style="27" customWidth="1"/>
    <col min="8720" max="8720" width="9.7109375" style="27" customWidth="1"/>
    <col min="8721" max="8943" width="9" style="27" customWidth="1"/>
    <col min="8944" max="8944" width="5.140625" style="27" customWidth="1"/>
    <col min="8945" max="8945" width="17.42578125" style="27" customWidth="1"/>
    <col min="8946" max="8946" width="10.42578125" style="27" customWidth="1"/>
    <col min="8947" max="8947" width="6.5703125" style="27" customWidth="1"/>
    <col min="8948" max="8948" width="8.5703125" style="27"/>
    <col min="8949" max="8949" width="9.85546875" style="27" customWidth="1"/>
    <col min="8950" max="8950" width="8.5703125" style="27"/>
    <col min="8951" max="8951" width="9.85546875" style="27" customWidth="1"/>
    <col min="8952" max="8954" width="8.5703125" style="27"/>
    <col min="8955" max="8955" width="7.85546875" style="27" bestFit="1" customWidth="1"/>
    <col min="8956" max="8956" width="29" style="27" customWidth="1"/>
    <col min="8957" max="8957" width="10" style="27" bestFit="1" customWidth="1"/>
    <col min="8958" max="8958" width="7" style="27" customWidth="1"/>
    <col min="8959" max="8959" width="8.42578125" style="27" bestFit="1" customWidth="1"/>
    <col min="8960" max="8968" width="9.28515625" style="27" bestFit="1" customWidth="1"/>
    <col min="8969" max="8969" width="11.42578125" style="27" bestFit="1" customWidth="1"/>
    <col min="8970" max="8970" width="12.7109375" style="27" customWidth="1"/>
    <col min="8971" max="8971" width="5.28515625" style="27" customWidth="1"/>
    <col min="8972" max="8972" width="13.42578125" style="27" customWidth="1"/>
    <col min="8973" max="8973" width="6.140625" style="27" customWidth="1"/>
    <col min="8974" max="8974" width="14.7109375" style="27" customWidth="1"/>
    <col min="8975" max="8975" width="11" style="27" customWidth="1"/>
    <col min="8976" max="8976" width="9.7109375" style="27" customWidth="1"/>
    <col min="8977" max="9199" width="9" style="27" customWidth="1"/>
    <col min="9200" max="9200" width="5.140625" style="27" customWidth="1"/>
    <col min="9201" max="9201" width="17.42578125" style="27" customWidth="1"/>
    <col min="9202" max="9202" width="10.42578125" style="27" customWidth="1"/>
    <col min="9203" max="9203" width="6.5703125" style="27" customWidth="1"/>
    <col min="9204" max="9204" width="8.5703125" style="27"/>
    <col min="9205" max="9205" width="9.85546875" style="27" customWidth="1"/>
    <col min="9206" max="9206" width="8.5703125" style="27"/>
    <col min="9207" max="9207" width="9.85546875" style="27" customWidth="1"/>
    <col min="9208" max="9210" width="8.5703125" style="27"/>
    <col min="9211" max="9211" width="7.85546875" style="27" bestFit="1" customWidth="1"/>
    <col min="9212" max="9212" width="29" style="27" customWidth="1"/>
    <col min="9213" max="9213" width="10" style="27" bestFit="1" customWidth="1"/>
    <col min="9214" max="9214" width="7" style="27" customWidth="1"/>
    <col min="9215" max="9215" width="8.42578125" style="27" bestFit="1" customWidth="1"/>
    <col min="9216" max="9224" width="9.28515625" style="27" bestFit="1" customWidth="1"/>
    <col min="9225" max="9225" width="11.42578125" style="27" bestFit="1" customWidth="1"/>
    <col min="9226" max="9226" width="12.7109375" style="27" customWidth="1"/>
    <col min="9227" max="9227" width="5.28515625" style="27" customWidth="1"/>
    <col min="9228" max="9228" width="13.42578125" style="27" customWidth="1"/>
    <col min="9229" max="9229" width="6.140625" style="27" customWidth="1"/>
    <col min="9230" max="9230" width="14.7109375" style="27" customWidth="1"/>
    <col min="9231" max="9231" width="11" style="27" customWidth="1"/>
    <col min="9232" max="9232" width="9.7109375" style="27" customWidth="1"/>
    <col min="9233" max="9455" width="9" style="27" customWidth="1"/>
    <col min="9456" max="9456" width="5.140625" style="27" customWidth="1"/>
    <col min="9457" max="9457" width="17.42578125" style="27" customWidth="1"/>
    <col min="9458" max="9458" width="10.42578125" style="27" customWidth="1"/>
    <col min="9459" max="9459" width="6.5703125" style="27" customWidth="1"/>
    <col min="9460" max="9460" width="8.5703125" style="27"/>
    <col min="9461" max="9461" width="9.85546875" style="27" customWidth="1"/>
    <col min="9462" max="9462" width="8.5703125" style="27"/>
    <col min="9463" max="9463" width="9.85546875" style="27" customWidth="1"/>
    <col min="9464" max="9466" width="8.5703125" style="27"/>
    <col min="9467" max="9467" width="7.85546875" style="27" bestFit="1" customWidth="1"/>
    <col min="9468" max="9468" width="29" style="27" customWidth="1"/>
    <col min="9469" max="9469" width="10" style="27" bestFit="1" customWidth="1"/>
    <col min="9470" max="9470" width="7" style="27" customWidth="1"/>
    <col min="9471" max="9471" width="8.42578125" style="27" bestFit="1" customWidth="1"/>
    <col min="9472" max="9480" width="9.28515625" style="27" bestFit="1" customWidth="1"/>
    <col min="9481" max="9481" width="11.42578125" style="27" bestFit="1" customWidth="1"/>
    <col min="9482" max="9482" width="12.7109375" style="27" customWidth="1"/>
    <col min="9483" max="9483" width="5.28515625" style="27" customWidth="1"/>
    <col min="9484" max="9484" width="13.42578125" style="27" customWidth="1"/>
    <col min="9485" max="9485" width="6.140625" style="27" customWidth="1"/>
    <col min="9486" max="9486" width="14.7109375" style="27" customWidth="1"/>
    <col min="9487" max="9487" width="11" style="27" customWidth="1"/>
    <col min="9488" max="9488" width="9.7109375" style="27" customWidth="1"/>
    <col min="9489" max="9711" width="9" style="27" customWidth="1"/>
    <col min="9712" max="9712" width="5.140625" style="27" customWidth="1"/>
    <col min="9713" max="9713" width="17.42578125" style="27" customWidth="1"/>
    <col min="9714" max="9714" width="10.42578125" style="27" customWidth="1"/>
    <col min="9715" max="9715" width="6.5703125" style="27" customWidth="1"/>
    <col min="9716" max="9716" width="8.5703125" style="27"/>
    <col min="9717" max="9717" width="9.85546875" style="27" customWidth="1"/>
    <col min="9718" max="9718" width="8.5703125" style="27"/>
    <col min="9719" max="9719" width="9.85546875" style="27" customWidth="1"/>
    <col min="9720" max="9722" width="8.5703125" style="27"/>
    <col min="9723" max="9723" width="7.85546875" style="27" bestFit="1" customWidth="1"/>
    <col min="9724" max="9724" width="29" style="27" customWidth="1"/>
    <col min="9725" max="9725" width="10" style="27" bestFit="1" customWidth="1"/>
    <col min="9726" max="9726" width="7" style="27" customWidth="1"/>
    <col min="9727" max="9727" width="8.42578125" style="27" bestFit="1" customWidth="1"/>
    <col min="9728" max="9736" width="9.28515625" style="27" bestFit="1" customWidth="1"/>
    <col min="9737" max="9737" width="11.42578125" style="27" bestFit="1" customWidth="1"/>
    <col min="9738" max="9738" width="12.7109375" style="27" customWidth="1"/>
    <col min="9739" max="9739" width="5.28515625" style="27" customWidth="1"/>
    <col min="9740" max="9740" width="13.42578125" style="27" customWidth="1"/>
    <col min="9741" max="9741" width="6.140625" style="27" customWidth="1"/>
    <col min="9742" max="9742" width="14.7109375" style="27" customWidth="1"/>
    <col min="9743" max="9743" width="11" style="27" customWidth="1"/>
    <col min="9744" max="9744" width="9.7109375" style="27" customWidth="1"/>
    <col min="9745" max="9967" width="9" style="27" customWidth="1"/>
    <col min="9968" max="9968" width="5.140625" style="27" customWidth="1"/>
    <col min="9969" max="9969" width="17.42578125" style="27" customWidth="1"/>
    <col min="9970" max="9970" width="10.42578125" style="27" customWidth="1"/>
    <col min="9971" max="9971" width="6.5703125" style="27" customWidth="1"/>
    <col min="9972" max="9972" width="8.5703125" style="27"/>
    <col min="9973" max="9973" width="9.85546875" style="27" customWidth="1"/>
    <col min="9974" max="9974" width="8.5703125" style="27"/>
    <col min="9975" max="9975" width="9.85546875" style="27" customWidth="1"/>
    <col min="9976" max="9978" width="8.5703125" style="27"/>
    <col min="9979" max="9979" width="7.85546875" style="27" bestFit="1" customWidth="1"/>
    <col min="9980" max="9980" width="29" style="27" customWidth="1"/>
    <col min="9981" max="9981" width="10" style="27" bestFit="1" customWidth="1"/>
    <col min="9982" max="9982" width="7" style="27" customWidth="1"/>
    <col min="9983" max="9983" width="8.42578125" style="27" bestFit="1" customWidth="1"/>
    <col min="9984" max="9992" width="9.28515625" style="27" bestFit="1" customWidth="1"/>
    <col min="9993" max="9993" width="11.42578125" style="27" bestFit="1" customWidth="1"/>
    <col min="9994" max="9994" width="12.7109375" style="27" customWidth="1"/>
    <col min="9995" max="9995" width="5.28515625" style="27" customWidth="1"/>
    <col min="9996" max="9996" width="13.42578125" style="27" customWidth="1"/>
    <col min="9997" max="9997" width="6.140625" style="27" customWidth="1"/>
    <col min="9998" max="9998" width="14.7109375" style="27" customWidth="1"/>
    <col min="9999" max="9999" width="11" style="27" customWidth="1"/>
    <col min="10000" max="10000" width="9.7109375" style="27" customWidth="1"/>
    <col min="10001" max="10223" width="9" style="27" customWidth="1"/>
    <col min="10224" max="10224" width="5.140625" style="27" customWidth="1"/>
    <col min="10225" max="10225" width="17.42578125" style="27" customWidth="1"/>
    <col min="10226" max="10226" width="10.42578125" style="27" customWidth="1"/>
    <col min="10227" max="10227" width="6.5703125" style="27" customWidth="1"/>
    <col min="10228" max="10228" width="8.5703125" style="27"/>
    <col min="10229" max="10229" width="9.85546875" style="27" customWidth="1"/>
    <col min="10230" max="10230" width="8.5703125" style="27"/>
    <col min="10231" max="10231" width="9.85546875" style="27" customWidth="1"/>
    <col min="10232" max="10234" width="8.5703125" style="27"/>
    <col min="10235" max="10235" width="7.85546875" style="27" bestFit="1" customWidth="1"/>
    <col min="10236" max="10236" width="29" style="27" customWidth="1"/>
    <col min="10237" max="10237" width="10" style="27" bestFit="1" customWidth="1"/>
    <col min="10238" max="10238" width="7" style="27" customWidth="1"/>
    <col min="10239" max="10239" width="8.42578125" style="27" bestFit="1" customWidth="1"/>
    <col min="10240" max="10248" width="9.28515625" style="27" bestFit="1" customWidth="1"/>
    <col min="10249" max="10249" width="11.42578125" style="27" bestFit="1" customWidth="1"/>
    <col min="10250" max="10250" width="12.7109375" style="27" customWidth="1"/>
    <col min="10251" max="10251" width="5.28515625" style="27" customWidth="1"/>
    <col min="10252" max="10252" width="13.42578125" style="27" customWidth="1"/>
    <col min="10253" max="10253" width="6.140625" style="27" customWidth="1"/>
    <col min="10254" max="10254" width="14.7109375" style="27" customWidth="1"/>
    <col min="10255" max="10255" width="11" style="27" customWidth="1"/>
    <col min="10256" max="10256" width="9.7109375" style="27" customWidth="1"/>
    <col min="10257" max="10479" width="9" style="27" customWidth="1"/>
    <col min="10480" max="10480" width="5.140625" style="27" customWidth="1"/>
    <col min="10481" max="10481" width="17.42578125" style="27" customWidth="1"/>
    <col min="10482" max="10482" width="10.42578125" style="27" customWidth="1"/>
    <col min="10483" max="10483" width="6.5703125" style="27" customWidth="1"/>
    <col min="10484" max="10484" width="8.5703125" style="27"/>
    <col min="10485" max="10485" width="9.85546875" style="27" customWidth="1"/>
    <col min="10486" max="10486" width="8.5703125" style="27"/>
    <col min="10487" max="10487" width="9.85546875" style="27" customWidth="1"/>
    <col min="10488" max="10490" width="8.5703125" style="27"/>
    <col min="10491" max="10491" width="7.85546875" style="27" bestFit="1" customWidth="1"/>
    <col min="10492" max="10492" width="29" style="27" customWidth="1"/>
    <col min="10493" max="10493" width="10" style="27" bestFit="1" customWidth="1"/>
    <col min="10494" max="10494" width="7" style="27" customWidth="1"/>
    <col min="10495" max="10495" width="8.42578125" style="27" bestFit="1" customWidth="1"/>
    <col min="10496" max="10504" width="9.28515625" style="27" bestFit="1" customWidth="1"/>
    <col min="10505" max="10505" width="11.42578125" style="27" bestFit="1" customWidth="1"/>
    <col min="10506" max="10506" width="12.7109375" style="27" customWidth="1"/>
    <col min="10507" max="10507" width="5.28515625" style="27" customWidth="1"/>
    <col min="10508" max="10508" width="13.42578125" style="27" customWidth="1"/>
    <col min="10509" max="10509" width="6.140625" style="27" customWidth="1"/>
    <col min="10510" max="10510" width="14.7109375" style="27" customWidth="1"/>
    <col min="10511" max="10511" width="11" style="27" customWidth="1"/>
    <col min="10512" max="10512" width="9.7109375" style="27" customWidth="1"/>
    <col min="10513" max="10735" width="9" style="27" customWidth="1"/>
    <col min="10736" max="10736" width="5.140625" style="27" customWidth="1"/>
    <col min="10737" max="10737" width="17.42578125" style="27" customWidth="1"/>
    <col min="10738" max="10738" width="10.42578125" style="27" customWidth="1"/>
    <col min="10739" max="10739" width="6.5703125" style="27" customWidth="1"/>
    <col min="10740" max="10740" width="8.5703125" style="27"/>
    <col min="10741" max="10741" width="9.85546875" style="27" customWidth="1"/>
    <col min="10742" max="10742" width="8.5703125" style="27"/>
    <col min="10743" max="10743" width="9.85546875" style="27" customWidth="1"/>
    <col min="10744" max="10746" width="8.5703125" style="27"/>
    <col min="10747" max="10747" width="7.85546875" style="27" bestFit="1" customWidth="1"/>
    <col min="10748" max="10748" width="29" style="27" customWidth="1"/>
    <col min="10749" max="10749" width="10" style="27" bestFit="1" customWidth="1"/>
    <col min="10750" max="10750" width="7" style="27" customWidth="1"/>
    <col min="10751" max="10751" width="8.42578125" style="27" bestFit="1" customWidth="1"/>
    <col min="10752" max="10760" width="9.28515625" style="27" bestFit="1" customWidth="1"/>
    <col min="10761" max="10761" width="11.42578125" style="27" bestFit="1" customWidth="1"/>
    <col min="10762" max="10762" width="12.7109375" style="27" customWidth="1"/>
    <col min="10763" max="10763" width="5.28515625" style="27" customWidth="1"/>
    <col min="10764" max="10764" width="13.42578125" style="27" customWidth="1"/>
    <col min="10765" max="10765" width="6.140625" style="27" customWidth="1"/>
    <col min="10766" max="10766" width="14.7109375" style="27" customWidth="1"/>
    <col min="10767" max="10767" width="11" style="27" customWidth="1"/>
    <col min="10768" max="10768" width="9.7109375" style="27" customWidth="1"/>
    <col min="10769" max="10991" width="9" style="27" customWidth="1"/>
    <col min="10992" max="10992" width="5.140625" style="27" customWidth="1"/>
    <col min="10993" max="10993" width="17.42578125" style="27" customWidth="1"/>
    <col min="10994" max="10994" width="10.42578125" style="27" customWidth="1"/>
    <col min="10995" max="10995" width="6.5703125" style="27" customWidth="1"/>
    <col min="10996" max="10996" width="8.5703125" style="27"/>
    <col min="10997" max="10997" width="9.85546875" style="27" customWidth="1"/>
    <col min="10998" max="10998" width="8.5703125" style="27"/>
    <col min="10999" max="10999" width="9.85546875" style="27" customWidth="1"/>
    <col min="11000" max="11002" width="8.5703125" style="27"/>
    <col min="11003" max="11003" width="7.85546875" style="27" bestFit="1" customWidth="1"/>
    <col min="11004" max="11004" width="29" style="27" customWidth="1"/>
    <col min="11005" max="11005" width="10" style="27" bestFit="1" customWidth="1"/>
    <col min="11006" max="11006" width="7" style="27" customWidth="1"/>
    <col min="11007" max="11007" width="8.42578125" style="27" bestFit="1" customWidth="1"/>
    <col min="11008" max="11016" width="9.28515625" style="27" bestFit="1" customWidth="1"/>
    <col min="11017" max="11017" width="11.42578125" style="27" bestFit="1" customWidth="1"/>
    <col min="11018" max="11018" width="12.7109375" style="27" customWidth="1"/>
    <col min="11019" max="11019" width="5.28515625" style="27" customWidth="1"/>
    <col min="11020" max="11020" width="13.42578125" style="27" customWidth="1"/>
    <col min="11021" max="11021" width="6.140625" style="27" customWidth="1"/>
    <col min="11022" max="11022" width="14.7109375" style="27" customWidth="1"/>
    <col min="11023" max="11023" width="11" style="27" customWidth="1"/>
    <col min="11024" max="11024" width="9.7109375" style="27" customWidth="1"/>
    <col min="11025" max="11247" width="9" style="27" customWidth="1"/>
    <col min="11248" max="11248" width="5.140625" style="27" customWidth="1"/>
    <col min="11249" max="11249" width="17.42578125" style="27" customWidth="1"/>
    <col min="11250" max="11250" width="10.42578125" style="27" customWidth="1"/>
    <col min="11251" max="11251" width="6.5703125" style="27" customWidth="1"/>
    <col min="11252" max="11252" width="8.5703125" style="27"/>
    <col min="11253" max="11253" width="9.85546875" style="27" customWidth="1"/>
    <col min="11254" max="11254" width="8.5703125" style="27"/>
    <col min="11255" max="11255" width="9.85546875" style="27" customWidth="1"/>
    <col min="11256" max="11258" width="8.5703125" style="27"/>
    <col min="11259" max="11259" width="7.85546875" style="27" bestFit="1" customWidth="1"/>
    <col min="11260" max="11260" width="29" style="27" customWidth="1"/>
    <col min="11261" max="11261" width="10" style="27" bestFit="1" customWidth="1"/>
    <col min="11262" max="11262" width="7" style="27" customWidth="1"/>
    <col min="11263" max="11263" width="8.42578125" style="27" bestFit="1" customWidth="1"/>
    <col min="11264" max="11272" width="9.28515625" style="27" bestFit="1" customWidth="1"/>
    <col min="11273" max="11273" width="11.42578125" style="27" bestFit="1" customWidth="1"/>
    <col min="11274" max="11274" width="12.7109375" style="27" customWidth="1"/>
    <col min="11275" max="11275" width="5.28515625" style="27" customWidth="1"/>
    <col min="11276" max="11276" width="13.42578125" style="27" customWidth="1"/>
    <col min="11277" max="11277" width="6.140625" style="27" customWidth="1"/>
    <col min="11278" max="11278" width="14.7109375" style="27" customWidth="1"/>
    <col min="11279" max="11279" width="11" style="27" customWidth="1"/>
    <col min="11280" max="11280" width="9.7109375" style="27" customWidth="1"/>
    <col min="11281" max="11503" width="9" style="27" customWidth="1"/>
    <col min="11504" max="11504" width="5.140625" style="27" customWidth="1"/>
    <col min="11505" max="11505" width="17.42578125" style="27" customWidth="1"/>
    <col min="11506" max="11506" width="10.42578125" style="27" customWidth="1"/>
    <col min="11507" max="11507" width="6.5703125" style="27" customWidth="1"/>
    <col min="11508" max="11508" width="8.5703125" style="27"/>
    <col min="11509" max="11509" width="9.85546875" style="27" customWidth="1"/>
    <col min="11510" max="11510" width="8.5703125" style="27"/>
    <col min="11511" max="11511" width="9.85546875" style="27" customWidth="1"/>
    <col min="11512" max="11514" width="8.5703125" style="27"/>
    <col min="11515" max="11515" width="7.85546875" style="27" bestFit="1" customWidth="1"/>
    <col min="11516" max="11516" width="29" style="27" customWidth="1"/>
    <col min="11517" max="11517" width="10" style="27" bestFit="1" customWidth="1"/>
    <col min="11518" max="11518" width="7" style="27" customWidth="1"/>
    <col min="11519" max="11519" width="8.42578125" style="27" bestFit="1" customWidth="1"/>
    <col min="11520" max="11528" width="9.28515625" style="27" bestFit="1" customWidth="1"/>
    <col min="11529" max="11529" width="11.42578125" style="27" bestFit="1" customWidth="1"/>
    <col min="11530" max="11530" width="12.7109375" style="27" customWidth="1"/>
    <col min="11531" max="11531" width="5.28515625" style="27" customWidth="1"/>
    <col min="11532" max="11532" width="13.42578125" style="27" customWidth="1"/>
    <col min="11533" max="11533" width="6.140625" style="27" customWidth="1"/>
    <col min="11534" max="11534" width="14.7109375" style="27" customWidth="1"/>
    <col min="11535" max="11535" width="11" style="27" customWidth="1"/>
    <col min="11536" max="11536" width="9.7109375" style="27" customWidth="1"/>
    <col min="11537" max="11759" width="9" style="27" customWidth="1"/>
    <col min="11760" max="11760" width="5.140625" style="27" customWidth="1"/>
    <col min="11761" max="11761" width="17.42578125" style="27" customWidth="1"/>
    <col min="11762" max="11762" width="10.42578125" style="27" customWidth="1"/>
    <col min="11763" max="11763" width="6.5703125" style="27" customWidth="1"/>
    <col min="11764" max="11764" width="8.5703125" style="27"/>
    <col min="11765" max="11765" width="9.85546875" style="27" customWidth="1"/>
    <col min="11766" max="11766" width="8.5703125" style="27"/>
    <col min="11767" max="11767" width="9.85546875" style="27" customWidth="1"/>
    <col min="11768" max="11770" width="8.5703125" style="27"/>
    <col min="11771" max="11771" width="7.85546875" style="27" bestFit="1" customWidth="1"/>
    <col min="11772" max="11772" width="29" style="27" customWidth="1"/>
    <col min="11773" max="11773" width="10" style="27" bestFit="1" customWidth="1"/>
    <col min="11774" max="11774" width="7" style="27" customWidth="1"/>
    <col min="11775" max="11775" width="8.42578125" style="27" bestFit="1" customWidth="1"/>
    <col min="11776" max="11784" width="9.28515625" style="27" bestFit="1" customWidth="1"/>
    <col min="11785" max="11785" width="11.42578125" style="27" bestFit="1" customWidth="1"/>
    <col min="11786" max="11786" width="12.7109375" style="27" customWidth="1"/>
    <col min="11787" max="11787" width="5.28515625" style="27" customWidth="1"/>
    <col min="11788" max="11788" width="13.42578125" style="27" customWidth="1"/>
    <col min="11789" max="11789" width="6.140625" style="27" customWidth="1"/>
    <col min="11790" max="11790" width="14.7109375" style="27" customWidth="1"/>
    <col min="11791" max="11791" width="11" style="27" customWidth="1"/>
    <col min="11792" max="11792" width="9.7109375" style="27" customWidth="1"/>
    <col min="11793" max="12015" width="9" style="27" customWidth="1"/>
    <col min="12016" max="12016" width="5.140625" style="27" customWidth="1"/>
    <col min="12017" max="12017" width="17.42578125" style="27" customWidth="1"/>
    <col min="12018" max="12018" width="10.42578125" style="27" customWidth="1"/>
    <col min="12019" max="12019" width="6.5703125" style="27" customWidth="1"/>
    <col min="12020" max="12020" width="8.5703125" style="27"/>
    <col min="12021" max="12021" width="9.85546875" style="27" customWidth="1"/>
    <col min="12022" max="12022" width="8.5703125" style="27"/>
    <col min="12023" max="12023" width="9.85546875" style="27" customWidth="1"/>
    <col min="12024" max="12026" width="8.5703125" style="27"/>
    <col min="12027" max="12027" width="7.85546875" style="27" bestFit="1" customWidth="1"/>
    <col min="12028" max="12028" width="29" style="27" customWidth="1"/>
    <col min="12029" max="12029" width="10" style="27" bestFit="1" customWidth="1"/>
    <col min="12030" max="12030" width="7" style="27" customWidth="1"/>
    <col min="12031" max="12031" width="8.42578125" style="27" bestFit="1" customWidth="1"/>
    <col min="12032" max="12040" width="9.28515625" style="27" bestFit="1" customWidth="1"/>
    <col min="12041" max="12041" width="11.42578125" style="27" bestFit="1" customWidth="1"/>
    <col min="12042" max="12042" width="12.7109375" style="27" customWidth="1"/>
    <col min="12043" max="12043" width="5.28515625" style="27" customWidth="1"/>
    <col min="12044" max="12044" width="13.42578125" style="27" customWidth="1"/>
    <col min="12045" max="12045" width="6.140625" style="27" customWidth="1"/>
    <col min="12046" max="12046" width="14.7109375" style="27" customWidth="1"/>
    <col min="12047" max="12047" width="11" style="27" customWidth="1"/>
    <col min="12048" max="12048" width="9.7109375" style="27" customWidth="1"/>
    <col min="12049" max="12271" width="9" style="27" customWidth="1"/>
    <col min="12272" max="12272" width="5.140625" style="27" customWidth="1"/>
    <col min="12273" max="12273" width="17.42578125" style="27" customWidth="1"/>
    <col min="12274" max="12274" width="10.42578125" style="27" customWidth="1"/>
    <col min="12275" max="12275" width="6.5703125" style="27" customWidth="1"/>
    <col min="12276" max="12276" width="8.5703125" style="27"/>
    <col min="12277" max="12277" width="9.85546875" style="27" customWidth="1"/>
    <col min="12278" max="12278" width="8.5703125" style="27"/>
    <col min="12279" max="12279" width="9.85546875" style="27" customWidth="1"/>
    <col min="12280" max="12282" width="8.5703125" style="27"/>
    <col min="12283" max="12283" width="7.85546875" style="27" bestFit="1" customWidth="1"/>
    <col min="12284" max="12284" width="29" style="27" customWidth="1"/>
    <col min="12285" max="12285" width="10" style="27" bestFit="1" customWidth="1"/>
    <col min="12286" max="12286" width="7" style="27" customWidth="1"/>
    <col min="12287" max="12287" width="8.42578125" style="27" bestFit="1" customWidth="1"/>
    <col min="12288" max="12296" width="9.28515625" style="27" bestFit="1" customWidth="1"/>
    <col min="12297" max="12297" width="11.42578125" style="27" bestFit="1" customWidth="1"/>
    <col min="12298" max="12298" width="12.7109375" style="27" customWidth="1"/>
    <col min="12299" max="12299" width="5.28515625" style="27" customWidth="1"/>
    <col min="12300" max="12300" width="13.42578125" style="27" customWidth="1"/>
    <col min="12301" max="12301" width="6.140625" style="27" customWidth="1"/>
    <col min="12302" max="12302" width="14.7109375" style="27" customWidth="1"/>
    <col min="12303" max="12303" width="11" style="27" customWidth="1"/>
    <col min="12304" max="12304" width="9.7109375" style="27" customWidth="1"/>
    <col min="12305" max="12527" width="9" style="27" customWidth="1"/>
    <col min="12528" max="12528" width="5.140625" style="27" customWidth="1"/>
    <col min="12529" max="12529" width="17.42578125" style="27" customWidth="1"/>
    <col min="12530" max="12530" width="10.42578125" style="27" customWidth="1"/>
    <col min="12531" max="12531" width="6.5703125" style="27" customWidth="1"/>
    <col min="12532" max="12532" width="8.5703125" style="27"/>
    <col min="12533" max="12533" width="9.85546875" style="27" customWidth="1"/>
    <col min="12534" max="12534" width="8.5703125" style="27"/>
    <col min="12535" max="12535" width="9.85546875" style="27" customWidth="1"/>
    <col min="12536" max="12538" width="8.5703125" style="27"/>
    <col min="12539" max="12539" width="7.85546875" style="27" bestFit="1" customWidth="1"/>
    <col min="12540" max="12540" width="29" style="27" customWidth="1"/>
    <col min="12541" max="12541" width="10" style="27" bestFit="1" customWidth="1"/>
    <col min="12542" max="12542" width="7" style="27" customWidth="1"/>
    <col min="12543" max="12543" width="8.42578125" style="27" bestFit="1" customWidth="1"/>
    <col min="12544" max="12552" width="9.28515625" style="27" bestFit="1" customWidth="1"/>
    <col min="12553" max="12553" width="11.42578125" style="27" bestFit="1" customWidth="1"/>
    <col min="12554" max="12554" width="12.7109375" style="27" customWidth="1"/>
    <col min="12555" max="12555" width="5.28515625" style="27" customWidth="1"/>
    <col min="12556" max="12556" width="13.42578125" style="27" customWidth="1"/>
    <col min="12557" max="12557" width="6.140625" style="27" customWidth="1"/>
    <col min="12558" max="12558" width="14.7109375" style="27" customWidth="1"/>
    <col min="12559" max="12559" width="11" style="27" customWidth="1"/>
    <col min="12560" max="12560" width="9.7109375" style="27" customWidth="1"/>
    <col min="12561" max="12783" width="9" style="27" customWidth="1"/>
    <col min="12784" max="12784" width="5.140625" style="27" customWidth="1"/>
    <col min="12785" max="12785" width="17.42578125" style="27" customWidth="1"/>
    <col min="12786" max="12786" width="10.42578125" style="27" customWidth="1"/>
    <col min="12787" max="12787" width="6.5703125" style="27" customWidth="1"/>
    <col min="12788" max="12788" width="8.5703125" style="27"/>
    <col min="12789" max="12789" width="9.85546875" style="27" customWidth="1"/>
    <col min="12790" max="12790" width="8.5703125" style="27"/>
    <col min="12791" max="12791" width="9.85546875" style="27" customWidth="1"/>
    <col min="12792" max="12794" width="8.5703125" style="27"/>
    <col min="12795" max="12795" width="7.85546875" style="27" bestFit="1" customWidth="1"/>
    <col min="12796" max="12796" width="29" style="27" customWidth="1"/>
    <col min="12797" max="12797" width="10" style="27" bestFit="1" customWidth="1"/>
    <col min="12798" max="12798" width="7" style="27" customWidth="1"/>
    <col min="12799" max="12799" width="8.42578125" style="27" bestFit="1" customWidth="1"/>
    <col min="12800" max="12808" width="9.28515625" style="27" bestFit="1" customWidth="1"/>
    <col min="12809" max="12809" width="11.42578125" style="27" bestFit="1" customWidth="1"/>
    <col min="12810" max="12810" width="12.7109375" style="27" customWidth="1"/>
    <col min="12811" max="12811" width="5.28515625" style="27" customWidth="1"/>
    <col min="12812" max="12812" width="13.42578125" style="27" customWidth="1"/>
    <col min="12813" max="12813" width="6.140625" style="27" customWidth="1"/>
    <col min="12814" max="12814" width="14.7109375" style="27" customWidth="1"/>
    <col min="12815" max="12815" width="11" style="27" customWidth="1"/>
    <col min="12816" max="12816" width="9.7109375" style="27" customWidth="1"/>
    <col min="12817" max="13039" width="9" style="27" customWidth="1"/>
    <col min="13040" max="13040" width="5.140625" style="27" customWidth="1"/>
    <col min="13041" max="13041" width="17.42578125" style="27" customWidth="1"/>
    <col min="13042" max="13042" width="10.42578125" style="27" customWidth="1"/>
    <col min="13043" max="13043" width="6.5703125" style="27" customWidth="1"/>
    <col min="13044" max="13044" width="8.5703125" style="27"/>
    <col min="13045" max="13045" width="9.85546875" style="27" customWidth="1"/>
    <col min="13046" max="13046" width="8.5703125" style="27"/>
    <col min="13047" max="13047" width="9.85546875" style="27" customWidth="1"/>
    <col min="13048" max="13050" width="8.5703125" style="27"/>
    <col min="13051" max="13051" width="7.85546875" style="27" bestFit="1" customWidth="1"/>
    <col min="13052" max="13052" width="29" style="27" customWidth="1"/>
    <col min="13053" max="13053" width="10" style="27" bestFit="1" customWidth="1"/>
    <col min="13054" max="13054" width="7" style="27" customWidth="1"/>
    <col min="13055" max="13055" width="8.42578125" style="27" bestFit="1" customWidth="1"/>
    <col min="13056" max="13064" width="9.28515625" style="27" bestFit="1" customWidth="1"/>
    <col min="13065" max="13065" width="11.42578125" style="27" bestFit="1" customWidth="1"/>
    <col min="13066" max="13066" width="12.7109375" style="27" customWidth="1"/>
    <col min="13067" max="13067" width="5.28515625" style="27" customWidth="1"/>
    <col min="13068" max="13068" width="13.42578125" style="27" customWidth="1"/>
    <col min="13069" max="13069" width="6.140625" style="27" customWidth="1"/>
    <col min="13070" max="13070" width="14.7109375" style="27" customWidth="1"/>
    <col min="13071" max="13071" width="11" style="27" customWidth="1"/>
    <col min="13072" max="13072" width="9.7109375" style="27" customWidth="1"/>
    <col min="13073" max="13295" width="9" style="27" customWidth="1"/>
    <col min="13296" max="13296" width="5.140625" style="27" customWidth="1"/>
    <col min="13297" max="13297" width="17.42578125" style="27" customWidth="1"/>
    <col min="13298" max="13298" width="10.42578125" style="27" customWidth="1"/>
    <col min="13299" max="13299" width="6.5703125" style="27" customWidth="1"/>
    <col min="13300" max="13300" width="8.5703125" style="27"/>
    <col min="13301" max="13301" width="9.85546875" style="27" customWidth="1"/>
    <col min="13302" max="13302" width="8.5703125" style="27"/>
    <col min="13303" max="13303" width="9.85546875" style="27" customWidth="1"/>
    <col min="13304" max="13306" width="8.5703125" style="27"/>
    <col min="13307" max="13307" width="7.85546875" style="27" bestFit="1" customWidth="1"/>
    <col min="13308" max="13308" width="29" style="27" customWidth="1"/>
    <col min="13309" max="13309" width="10" style="27" bestFit="1" customWidth="1"/>
    <col min="13310" max="13310" width="7" style="27" customWidth="1"/>
    <col min="13311" max="13311" width="8.42578125" style="27" bestFit="1" customWidth="1"/>
    <col min="13312" max="13320" width="9.28515625" style="27" bestFit="1" customWidth="1"/>
    <col min="13321" max="13321" width="11.42578125" style="27" bestFit="1" customWidth="1"/>
    <col min="13322" max="13322" width="12.7109375" style="27" customWidth="1"/>
    <col min="13323" max="13323" width="5.28515625" style="27" customWidth="1"/>
    <col min="13324" max="13324" width="13.42578125" style="27" customWidth="1"/>
    <col min="13325" max="13325" width="6.140625" style="27" customWidth="1"/>
    <col min="13326" max="13326" width="14.7109375" style="27" customWidth="1"/>
    <col min="13327" max="13327" width="11" style="27" customWidth="1"/>
    <col min="13328" max="13328" width="9.7109375" style="27" customWidth="1"/>
    <col min="13329" max="13551" width="9" style="27" customWidth="1"/>
    <col min="13552" max="13552" width="5.140625" style="27" customWidth="1"/>
    <col min="13553" max="13553" width="17.42578125" style="27" customWidth="1"/>
    <col min="13554" max="13554" width="10.42578125" style="27" customWidth="1"/>
    <col min="13555" max="13555" width="6.5703125" style="27" customWidth="1"/>
    <col min="13556" max="13556" width="8.5703125" style="27"/>
    <col min="13557" max="13557" width="9.85546875" style="27" customWidth="1"/>
    <col min="13558" max="13558" width="8.5703125" style="27"/>
    <col min="13559" max="13559" width="9.85546875" style="27" customWidth="1"/>
    <col min="13560" max="13562" width="8.5703125" style="27"/>
    <col min="13563" max="13563" width="7.85546875" style="27" bestFit="1" customWidth="1"/>
    <col min="13564" max="13564" width="29" style="27" customWidth="1"/>
    <col min="13565" max="13565" width="10" style="27" bestFit="1" customWidth="1"/>
    <col min="13566" max="13566" width="7" style="27" customWidth="1"/>
    <col min="13567" max="13567" width="8.42578125" style="27" bestFit="1" customWidth="1"/>
    <col min="13568" max="13576" width="9.28515625" style="27" bestFit="1" customWidth="1"/>
    <col min="13577" max="13577" width="11.42578125" style="27" bestFit="1" customWidth="1"/>
    <col min="13578" max="13578" width="12.7109375" style="27" customWidth="1"/>
    <col min="13579" max="13579" width="5.28515625" style="27" customWidth="1"/>
    <col min="13580" max="13580" width="13.42578125" style="27" customWidth="1"/>
    <col min="13581" max="13581" width="6.140625" style="27" customWidth="1"/>
    <col min="13582" max="13582" width="14.7109375" style="27" customWidth="1"/>
    <col min="13583" max="13583" width="11" style="27" customWidth="1"/>
    <col min="13584" max="13584" width="9.7109375" style="27" customWidth="1"/>
    <col min="13585" max="13807" width="9" style="27" customWidth="1"/>
    <col min="13808" max="13808" width="5.140625" style="27" customWidth="1"/>
    <col min="13809" max="13809" width="17.42578125" style="27" customWidth="1"/>
    <col min="13810" max="13810" width="10.42578125" style="27" customWidth="1"/>
    <col min="13811" max="13811" width="6.5703125" style="27" customWidth="1"/>
    <col min="13812" max="13812" width="8.5703125" style="27"/>
    <col min="13813" max="13813" width="9.85546875" style="27" customWidth="1"/>
    <col min="13814" max="13814" width="8.5703125" style="27"/>
    <col min="13815" max="13815" width="9.85546875" style="27" customWidth="1"/>
    <col min="13816" max="13818" width="8.5703125" style="27"/>
    <col min="13819" max="13819" width="7.85546875" style="27" bestFit="1" customWidth="1"/>
    <col min="13820" max="13820" width="29" style="27" customWidth="1"/>
    <col min="13821" max="13821" width="10" style="27" bestFit="1" customWidth="1"/>
    <col min="13822" max="13822" width="7" style="27" customWidth="1"/>
    <col min="13823" max="13823" width="8.42578125" style="27" bestFit="1" customWidth="1"/>
    <col min="13824" max="13832" width="9.28515625" style="27" bestFit="1" customWidth="1"/>
    <col min="13833" max="13833" width="11.42578125" style="27" bestFit="1" customWidth="1"/>
    <col min="13834" max="13834" width="12.7109375" style="27" customWidth="1"/>
    <col min="13835" max="13835" width="5.28515625" style="27" customWidth="1"/>
    <col min="13836" max="13836" width="13.42578125" style="27" customWidth="1"/>
    <col min="13837" max="13837" width="6.140625" style="27" customWidth="1"/>
    <col min="13838" max="13838" width="14.7109375" style="27" customWidth="1"/>
    <col min="13839" max="13839" width="11" style="27" customWidth="1"/>
    <col min="13840" max="13840" width="9.7109375" style="27" customWidth="1"/>
    <col min="13841" max="14063" width="9" style="27" customWidth="1"/>
    <col min="14064" max="14064" width="5.140625" style="27" customWidth="1"/>
    <col min="14065" max="14065" width="17.42578125" style="27" customWidth="1"/>
    <col min="14066" max="14066" width="10.42578125" style="27" customWidth="1"/>
    <col min="14067" max="14067" width="6.5703125" style="27" customWidth="1"/>
    <col min="14068" max="14068" width="8.5703125" style="27"/>
    <col min="14069" max="14069" width="9.85546875" style="27" customWidth="1"/>
    <col min="14070" max="14070" width="8.5703125" style="27"/>
    <col min="14071" max="14071" width="9.85546875" style="27" customWidth="1"/>
    <col min="14072" max="14074" width="8.5703125" style="27"/>
    <col min="14075" max="14075" width="7.85546875" style="27" bestFit="1" customWidth="1"/>
    <col min="14076" max="14076" width="29" style="27" customWidth="1"/>
    <col min="14077" max="14077" width="10" style="27" bestFit="1" customWidth="1"/>
    <col min="14078" max="14078" width="7" style="27" customWidth="1"/>
    <col min="14079" max="14079" width="8.42578125" style="27" bestFit="1" customWidth="1"/>
    <col min="14080" max="14088" width="9.28515625" style="27" bestFit="1" customWidth="1"/>
    <col min="14089" max="14089" width="11.42578125" style="27" bestFit="1" customWidth="1"/>
    <col min="14090" max="14090" width="12.7109375" style="27" customWidth="1"/>
    <col min="14091" max="14091" width="5.28515625" style="27" customWidth="1"/>
    <col min="14092" max="14092" width="13.42578125" style="27" customWidth="1"/>
    <col min="14093" max="14093" width="6.140625" style="27" customWidth="1"/>
    <col min="14094" max="14094" width="14.7109375" style="27" customWidth="1"/>
    <col min="14095" max="14095" width="11" style="27" customWidth="1"/>
    <col min="14096" max="14096" width="9.7109375" style="27" customWidth="1"/>
    <col min="14097" max="14319" width="9" style="27" customWidth="1"/>
    <col min="14320" max="14320" width="5.140625" style="27" customWidth="1"/>
    <col min="14321" max="14321" width="17.42578125" style="27" customWidth="1"/>
    <col min="14322" max="14322" width="10.42578125" style="27" customWidth="1"/>
    <col min="14323" max="14323" width="6.5703125" style="27" customWidth="1"/>
    <col min="14324" max="14324" width="8.5703125" style="27"/>
    <col min="14325" max="14325" width="9.85546875" style="27" customWidth="1"/>
    <col min="14326" max="14326" width="8.5703125" style="27"/>
    <col min="14327" max="14327" width="9.85546875" style="27" customWidth="1"/>
    <col min="14328" max="14330" width="8.5703125" style="27"/>
    <col min="14331" max="14331" width="7.85546875" style="27" bestFit="1" customWidth="1"/>
    <col min="14332" max="14332" width="29" style="27" customWidth="1"/>
    <col min="14333" max="14333" width="10" style="27" bestFit="1" customWidth="1"/>
    <col min="14334" max="14334" width="7" style="27" customWidth="1"/>
    <col min="14335" max="14335" width="8.42578125" style="27" bestFit="1" customWidth="1"/>
    <col min="14336" max="14344" width="9.28515625" style="27" bestFit="1" customWidth="1"/>
    <col min="14345" max="14345" width="11.42578125" style="27" bestFit="1" customWidth="1"/>
    <col min="14346" max="14346" width="12.7109375" style="27" customWidth="1"/>
    <col min="14347" max="14347" width="5.28515625" style="27" customWidth="1"/>
    <col min="14348" max="14348" width="13.42578125" style="27" customWidth="1"/>
    <col min="14349" max="14349" width="6.140625" style="27" customWidth="1"/>
    <col min="14350" max="14350" width="14.7109375" style="27" customWidth="1"/>
    <col min="14351" max="14351" width="11" style="27" customWidth="1"/>
    <col min="14352" max="14352" width="9.7109375" style="27" customWidth="1"/>
    <col min="14353" max="14575" width="9" style="27" customWidth="1"/>
    <col min="14576" max="14576" width="5.140625" style="27" customWidth="1"/>
    <col min="14577" max="14577" width="17.42578125" style="27" customWidth="1"/>
    <col min="14578" max="14578" width="10.42578125" style="27" customWidth="1"/>
    <col min="14579" max="14579" width="6.5703125" style="27" customWidth="1"/>
    <col min="14580" max="14580" width="8.5703125" style="27"/>
    <col min="14581" max="14581" width="9.85546875" style="27" customWidth="1"/>
    <col min="14582" max="14582" width="8.5703125" style="27"/>
    <col min="14583" max="14583" width="9.85546875" style="27" customWidth="1"/>
    <col min="14584" max="14586" width="8.5703125" style="27"/>
    <col min="14587" max="14587" width="7.85546875" style="27" bestFit="1" customWidth="1"/>
    <col min="14588" max="14588" width="29" style="27" customWidth="1"/>
    <col min="14589" max="14589" width="10" style="27" bestFit="1" customWidth="1"/>
    <col min="14590" max="14590" width="7" style="27" customWidth="1"/>
    <col min="14591" max="14591" width="8.42578125" style="27" bestFit="1" customWidth="1"/>
    <col min="14592" max="14600" width="9.28515625" style="27" bestFit="1" customWidth="1"/>
    <col min="14601" max="14601" width="11.42578125" style="27" bestFit="1" customWidth="1"/>
    <col min="14602" max="14602" width="12.7109375" style="27" customWidth="1"/>
    <col min="14603" max="14603" width="5.28515625" style="27" customWidth="1"/>
    <col min="14604" max="14604" width="13.42578125" style="27" customWidth="1"/>
    <col min="14605" max="14605" width="6.140625" style="27" customWidth="1"/>
    <col min="14606" max="14606" width="14.7109375" style="27" customWidth="1"/>
    <col min="14607" max="14607" width="11" style="27" customWidth="1"/>
    <col min="14608" max="14608" width="9.7109375" style="27" customWidth="1"/>
    <col min="14609" max="14831" width="9" style="27" customWidth="1"/>
    <col min="14832" max="14832" width="5.140625" style="27" customWidth="1"/>
    <col min="14833" max="14833" width="17.42578125" style="27" customWidth="1"/>
    <col min="14834" max="14834" width="10.42578125" style="27" customWidth="1"/>
    <col min="14835" max="14835" width="6.5703125" style="27" customWidth="1"/>
    <col min="14836" max="14836" width="8.5703125" style="27"/>
    <col min="14837" max="14837" width="9.85546875" style="27" customWidth="1"/>
    <col min="14838" max="14838" width="8.5703125" style="27"/>
    <col min="14839" max="14839" width="9.85546875" style="27" customWidth="1"/>
    <col min="14840" max="14842" width="8.5703125" style="27"/>
    <col min="14843" max="14843" width="7.85546875" style="27" bestFit="1" customWidth="1"/>
    <col min="14844" max="14844" width="29" style="27" customWidth="1"/>
    <col min="14845" max="14845" width="10" style="27" bestFit="1" customWidth="1"/>
    <col min="14846" max="14846" width="7" style="27" customWidth="1"/>
    <col min="14847" max="14847" width="8.42578125" style="27" bestFit="1" customWidth="1"/>
    <col min="14848" max="14856" width="9.28515625" style="27" bestFit="1" customWidth="1"/>
    <col min="14857" max="14857" width="11.42578125" style="27" bestFit="1" customWidth="1"/>
    <col min="14858" max="14858" width="12.7109375" style="27" customWidth="1"/>
    <col min="14859" max="14859" width="5.28515625" style="27" customWidth="1"/>
    <col min="14860" max="14860" width="13.42578125" style="27" customWidth="1"/>
    <col min="14861" max="14861" width="6.140625" style="27" customWidth="1"/>
    <col min="14862" max="14862" width="14.7109375" style="27" customWidth="1"/>
    <col min="14863" max="14863" width="11" style="27" customWidth="1"/>
    <col min="14864" max="14864" width="9.7109375" style="27" customWidth="1"/>
    <col min="14865" max="15087" width="9" style="27" customWidth="1"/>
    <col min="15088" max="15088" width="5.140625" style="27" customWidth="1"/>
    <col min="15089" max="15089" width="17.42578125" style="27" customWidth="1"/>
    <col min="15090" max="15090" width="10.42578125" style="27" customWidth="1"/>
    <col min="15091" max="15091" width="6.5703125" style="27" customWidth="1"/>
    <col min="15092" max="15092" width="8.5703125" style="27"/>
    <col min="15093" max="15093" width="9.85546875" style="27" customWidth="1"/>
    <col min="15094" max="15094" width="8.5703125" style="27"/>
    <col min="15095" max="15095" width="9.85546875" style="27" customWidth="1"/>
    <col min="15096" max="15098" width="8.5703125" style="27"/>
    <col min="15099" max="15099" width="7.85546875" style="27" bestFit="1" customWidth="1"/>
    <col min="15100" max="15100" width="29" style="27" customWidth="1"/>
    <col min="15101" max="15101" width="10" style="27" bestFit="1" customWidth="1"/>
    <col min="15102" max="15102" width="7" style="27" customWidth="1"/>
    <col min="15103" max="15103" width="8.42578125" style="27" bestFit="1" customWidth="1"/>
    <col min="15104" max="15112" width="9.28515625" style="27" bestFit="1" customWidth="1"/>
    <col min="15113" max="15113" width="11.42578125" style="27" bestFit="1" customWidth="1"/>
    <col min="15114" max="15114" width="12.7109375" style="27" customWidth="1"/>
    <col min="15115" max="15115" width="5.28515625" style="27" customWidth="1"/>
    <col min="15116" max="15116" width="13.42578125" style="27" customWidth="1"/>
    <col min="15117" max="15117" width="6.140625" style="27" customWidth="1"/>
    <col min="15118" max="15118" width="14.7109375" style="27" customWidth="1"/>
    <col min="15119" max="15119" width="11" style="27" customWidth="1"/>
    <col min="15120" max="15120" width="9.7109375" style="27" customWidth="1"/>
    <col min="15121" max="15343" width="9" style="27" customWidth="1"/>
    <col min="15344" max="15344" width="5.140625" style="27" customWidth="1"/>
    <col min="15345" max="15345" width="17.42578125" style="27" customWidth="1"/>
    <col min="15346" max="15346" width="10.42578125" style="27" customWidth="1"/>
    <col min="15347" max="15347" width="6.5703125" style="27" customWidth="1"/>
    <col min="15348" max="15348" width="8.5703125" style="27"/>
    <col min="15349" max="15349" width="9.85546875" style="27" customWidth="1"/>
    <col min="15350" max="15350" width="8.5703125" style="27"/>
    <col min="15351" max="15351" width="9.85546875" style="27" customWidth="1"/>
    <col min="15352" max="15354" width="8.5703125" style="27"/>
    <col min="15355" max="15355" width="7.85546875" style="27" bestFit="1" customWidth="1"/>
    <col min="15356" max="15356" width="29" style="27" customWidth="1"/>
    <col min="15357" max="15357" width="10" style="27" bestFit="1" customWidth="1"/>
    <col min="15358" max="15358" width="7" style="27" customWidth="1"/>
    <col min="15359" max="15359" width="8.42578125" style="27" bestFit="1" customWidth="1"/>
    <col min="15360" max="15368" width="9.28515625" style="27" bestFit="1" customWidth="1"/>
    <col min="15369" max="15369" width="11.42578125" style="27" bestFit="1" customWidth="1"/>
    <col min="15370" max="15370" width="12.7109375" style="27" customWidth="1"/>
    <col min="15371" max="15371" width="5.28515625" style="27" customWidth="1"/>
    <col min="15372" max="15372" width="13.42578125" style="27" customWidth="1"/>
    <col min="15373" max="15373" width="6.140625" style="27" customWidth="1"/>
    <col min="15374" max="15374" width="14.7109375" style="27" customWidth="1"/>
    <col min="15375" max="15375" width="11" style="27" customWidth="1"/>
    <col min="15376" max="15376" width="9.7109375" style="27" customWidth="1"/>
    <col min="15377" max="15599" width="9" style="27" customWidth="1"/>
    <col min="15600" max="15600" width="5.140625" style="27" customWidth="1"/>
    <col min="15601" max="15601" width="17.42578125" style="27" customWidth="1"/>
    <col min="15602" max="15602" width="10.42578125" style="27" customWidth="1"/>
    <col min="15603" max="15603" width="6.5703125" style="27" customWidth="1"/>
    <col min="15604" max="15604" width="8.5703125" style="27"/>
    <col min="15605" max="15605" width="9.85546875" style="27" customWidth="1"/>
    <col min="15606" max="15606" width="8.5703125" style="27"/>
    <col min="15607" max="15607" width="9.85546875" style="27" customWidth="1"/>
    <col min="15608" max="15610" width="8.5703125" style="27"/>
    <col min="15611" max="15611" width="7.85546875" style="27" bestFit="1" customWidth="1"/>
    <col min="15612" max="15612" width="29" style="27" customWidth="1"/>
    <col min="15613" max="15613" width="10" style="27" bestFit="1" customWidth="1"/>
    <col min="15614" max="15614" width="7" style="27" customWidth="1"/>
    <col min="15615" max="15615" width="8.42578125" style="27" bestFit="1" customWidth="1"/>
    <col min="15616" max="15624" width="9.28515625" style="27" bestFit="1" customWidth="1"/>
    <col min="15625" max="15625" width="11.42578125" style="27" bestFit="1" customWidth="1"/>
    <col min="15626" max="15626" width="12.7109375" style="27" customWidth="1"/>
    <col min="15627" max="15627" width="5.28515625" style="27" customWidth="1"/>
    <col min="15628" max="15628" width="13.42578125" style="27" customWidth="1"/>
    <col min="15629" max="15629" width="6.140625" style="27" customWidth="1"/>
    <col min="15630" max="15630" width="14.7109375" style="27" customWidth="1"/>
    <col min="15631" max="15631" width="11" style="27" customWidth="1"/>
    <col min="15632" max="15632" width="9.7109375" style="27" customWidth="1"/>
    <col min="15633" max="15855" width="9" style="27" customWidth="1"/>
    <col min="15856" max="15856" width="5.140625" style="27" customWidth="1"/>
    <col min="15857" max="15857" width="17.42578125" style="27" customWidth="1"/>
    <col min="15858" max="15858" width="10.42578125" style="27" customWidth="1"/>
    <col min="15859" max="15859" width="6.5703125" style="27" customWidth="1"/>
    <col min="15860" max="15860" width="8.5703125" style="27"/>
    <col min="15861" max="15861" width="9.85546875" style="27" customWidth="1"/>
    <col min="15862" max="15862" width="8.5703125" style="27"/>
    <col min="15863" max="15863" width="9.85546875" style="27" customWidth="1"/>
    <col min="15864" max="15866" width="8.5703125" style="27"/>
    <col min="15867" max="15867" width="7.85546875" style="27" bestFit="1" customWidth="1"/>
    <col min="15868" max="15868" width="29" style="27" customWidth="1"/>
    <col min="15869" max="15869" width="10" style="27" bestFit="1" customWidth="1"/>
    <col min="15870" max="15870" width="7" style="27" customWidth="1"/>
    <col min="15871" max="15871" width="8.42578125" style="27" bestFit="1" customWidth="1"/>
    <col min="15872" max="15880" width="9.28515625" style="27" bestFit="1" customWidth="1"/>
    <col min="15881" max="15881" width="11.42578125" style="27" bestFit="1" customWidth="1"/>
    <col min="15882" max="15882" width="12.7109375" style="27" customWidth="1"/>
    <col min="15883" max="15883" width="5.28515625" style="27" customWidth="1"/>
    <col min="15884" max="15884" width="13.42578125" style="27" customWidth="1"/>
    <col min="15885" max="15885" width="6.140625" style="27" customWidth="1"/>
    <col min="15886" max="15886" width="14.7109375" style="27" customWidth="1"/>
    <col min="15887" max="15887" width="11" style="27" customWidth="1"/>
    <col min="15888" max="15888" width="9.7109375" style="27" customWidth="1"/>
    <col min="15889" max="16111" width="9" style="27" customWidth="1"/>
    <col min="16112" max="16112" width="5.140625" style="27" customWidth="1"/>
    <col min="16113" max="16113" width="17.42578125" style="27" customWidth="1"/>
    <col min="16114" max="16114" width="10.42578125" style="27" customWidth="1"/>
    <col min="16115" max="16115" width="6.5703125" style="27" customWidth="1"/>
    <col min="16116" max="16116" width="8.5703125" style="27"/>
    <col min="16117" max="16117" width="9.85546875" style="27" customWidth="1"/>
    <col min="16118" max="16118" width="8.5703125" style="27"/>
    <col min="16119" max="16119" width="9.85546875" style="27" customWidth="1"/>
    <col min="16120" max="16122" width="8.5703125" style="27"/>
    <col min="16123" max="16123" width="7.85546875" style="27" bestFit="1" customWidth="1"/>
    <col min="16124" max="16124" width="29" style="27" customWidth="1"/>
    <col min="16125" max="16125" width="10" style="27" bestFit="1" customWidth="1"/>
    <col min="16126" max="16126" width="7" style="27" customWidth="1"/>
    <col min="16127" max="16127" width="8.42578125" style="27" bestFit="1" customWidth="1"/>
    <col min="16128" max="16136" width="9.28515625" style="27" bestFit="1" customWidth="1"/>
    <col min="16137" max="16137" width="11.42578125" style="27" bestFit="1" customWidth="1"/>
    <col min="16138" max="16138" width="12.7109375" style="27" customWidth="1"/>
    <col min="16139" max="16139" width="5.28515625" style="27" customWidth="1"/>
    <col min="16140" max="16140" width="13.42578125" style="27" customWidth="1"/>
    <col min="16141" max="16141" width="6.140625" style="27" customWidth="1"/>
    <col min="16142" max="16142" width="14.7109375" style="27" customWidth="1"/>
    <col min="16143" max="16143" width="11" style="27" customWidth="1"/>
    <col min="16144" max="16144" width="9.7109375" style="27" customWidth="1"/>
    <col min="16145" max="16367" width="9" style="27" customWidth="1"/>
    <col min="16368" max="16368" width="5.140625" style="27" customWidth="1"/>
    <col min="16369" max="16369" width="17.42578125" style="27" customWidth="1"/>
    <col min="16370" max="16370" width="10.42578125" style="27" customWidth="1"/>
    <col min="16371" max="16371" width="6.5703125" style="27" customWidth="1"/>
    <col min="16372" max="16372" width="8.5703125" style="27"/>
    <col min="16373" max="16373" width="9.85546875" style="27" customWidth="1"/>
    <col min="16374" max="16374" width="8.5703125" style="27"/>
    <col min="16375" max="16375" width="9.85546875" style="27" customWidth="1"/>
    <col min="16376" max="16384" width="8.5703125" style="27"/>
  </cols>
  <sheetData>
    <row r="1" spans="1:16" ht="19.350000000000001" customHeight="1" x14ac:dyDescent="0.2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K1" s="23"/>
    </row>
    <row r="2" spans="1:16" ht="19.350000000000001" customHeight="1" x14ac:dyDescent="0.2">
      <c r="A2" s="157" t="s">
        <v>130</v>
      </c>
      <c r="B2" s="157"/>
      <c r="C2" s="157"/>
      <c r="D2" s="157"/>
      <c r="E2" s="157"/>
      <c r="F2" s="157"/>
      <c r="G2" s="157"/>
      <c r="H2" s="157"/>
      <c r="I2" s="157"/>
      <c r="K2" s="23"/>
    </row>
    <row r="3" spans="1:16" ht="15" customHeight="1" x14ac:dyDescent="0.2">
      <c r="A3" s="158" t="s">
        <v>2</v>
      </c>
      <c r="B3" s="158"/>
      <c r="C3" s="158"/>
      <c r="D3" s="158"/>
      <c r="E3" s="158"/>
      <c r="F3" s="158"/>
      <c r="G3" s="158"/>
      <c r="H3" s="158"/>
      <c r="I3" s="158"/>
    </row>
    <row r="4" spans="1:16" ht="15" x14ac:dyDescent="0.2">
      <c r="A4" s="159" t="s">
        <v>68</v>
      </c>
      <c r="B4" s="159"/>
      <c r="C4" s="159"/>
      <c r="D4" s="159"/>
      <c r="E4" s="159"/>
      <c r="F4" s="159"/>
      <c r="G4" s="159"/>
      <c r="H4" s="159"/>
      <c r="I4" s="159"/>
      <c r="J4" s="28"/>
      <c r="K4" s="29"/>
    </row>
    <row r="5" spans="1:16" ht="30.75" customHeight="1" x14ac:dyDescent="0.2">
      <c r="A5" s="166" t="str">
        <f>PLANILHA!A5</f>
        <v>OBRA: TROCA DE COBERTURA - E.M. PROFESSOR REYNALDO DE ANDRADE - RUA OSCAR KELMER FILHO, Nº 13 -VILA OLAVO COSTA</v>
      </c>
      <c r="B5" s="167"/>
      <c r="C5" s="167"/>
      <c r="D5" s="167"/>
      <c r="E5" s="167"/>
      <c r="F5" s="167"/>
      <c r="G5" s="167"/>
      <c r="H5" s="167"/>
      <c r="I5" s="98" t="s">
        <v>106</v>
      </c>
      <c r="J5" s="30"/>
      <c r="K5" s="31"/>
      <c r="L5" s="32"/>
      <c r="O5" s="33"/>
    </row>
    <row r="6" spans="1:16" s="39" customFormat="1" ht="14.25" customHeight="1" x14ac:dyDescent="0.2">
      <c r="A6" s="34" t="s">
        <v>6</v>
      </c>
      <c r="B6" s="34" t="s">
        <v>24</v>
      </c>
      <c r="C6" s="34" t="s">
        <v>25</v>
      </c>
      <c r="D6" s="34" t="s">
        <v>26</v>
      </c>
      <c r="E6" s="35" t="s">
        <v>27</v>
      </c>
      <c r="F6" s="35" t="s">
        <v>28</v>
      </c>
      <c r="G6" s="35" t="s">
        <v>29</v>
      </c>
      <c r="H6" s="35" t="s">
        <v>30</v>
      </c>
      <c r="I6" s="36" t="s">
        <v>31</v>
      </c>
      <c r="J6" s="30"/>
      <c r="K6" s="37"/>
      <c r="L6" s="25"/>
      <c r="M6" s="25"/>
      <c r="N6" s="25"/>
      <c r="O6" s="38"/>
      <c r="P6" s="38"/>
    </row>
    <row r="7" spans="1:16" ht="14.65" customHeight="1" x14ac:dyDescent="0.2">
      <c r="A7" s="160">
        <f>PLANILHA!A10</f>
        <v>1</v>
      </c>
      <c r="B7" s="161" t="str">
        <f>PLANILHA!C10</f>
        <v>SERVIÇOS PRELIMINARES</v>
      </c>
      <c r="C7" s="162" t="s">
        <v>32</v>
      </c>
      <c r="D7" s="162"/>
      <c r="E7" s="99"/>
      <c r="F7" s="100"/>
      <c r="G7" s="100"/>
      <c r="H7" s="100"/>
      <c r="I7" s="40"/>
      <c r="K7" s="31"/>
      <c r="L7" s="31"/>
    </row>
    <row r="8" spans="1:16" x14ac:dyDescent="0.2">
      <c r="A8" s="160"/>
      <c r="B8" s="161"/>
      <c r="C8" s="41">
        <f>C9/C$25</f>
        <v>8.0918346237211745E-3</v>
      </c>
      <c r="D8" s="42" t="s">
        <v>33</v>
      </c>
      <c r="E8" s="101">
        <v>1</v>
      </c>
      <c r="F8" s="101"/>
      <c r="G8" s="101"/>
      <c r="H8" s="101"/>
      <c r="I8" s="43">
        <f>SUM(E8:H8)</f>
        <v>1</v>
      </c>
      <c r="J8" s="44"/>
      <c r="K8" s="45"/>
      <c r="L8" s="31"/>
    </row>
    <row r="9" spans="1:16" x14ac:dyDescent="0.2">
      <c r="A9" s="160"/>
      <c r="B9" s="161"/>
      <c r="C9" s="46">
        <f>PLANILHA!H10</f>
        <v>1796.14</v>
      </c>
      <c r="D9" s="42" t="s">
        <v>34</v>
      </c>
      <c r="E9" s="102">
        <f>($C$9)*E8</f>
        <v>1796.14</v>
      </c>
      <c r="F9" s="102"/>
      <c r="G9" s="102"/>
      <c r="H9" s="102"/>
      <c r="I9" s="46">
        <f>E9+F9+G9+H9</f>
        <v>1796.14</v>
      </c>
      <c r="J9" s="47"/>
      <c r="K9" s="31"/>
      <c r="L9" s="31"/>
      <c r="N9" s="48"/>
      <c r="O9" s="49"/>
      <c r="P9" s="50"/>
    </row>
    <row r="10" spans="1:16" ht="14.65" customHeight="1" x14ac:dyDescent="0.2">
      <c r="A10" s="160">
        <f>PLANILHA!A12</f>
        <v>2</v>
      </c>
      <c r="B10" s="161" t="str">
        <f>PLANILHA!C12</f>
        <v>CANTEIRO DE OBRAS</v>
      </c>
      <c r="C10" s="162" t="s">
        <v>32</v>
      </c>
      <c r="D10" s="162"/>
      <c r="E10" s="99"/>
      <c r="F10" s="99"/>
      <c r="G10" s="99"/>
      <c r="H10" s="99"/>
      <c r="I10" s="40"/>
      <c r="K10" s="31"/>
      <c r="L10" s="31"/>
    </row>
    <row r="11" spans="1:16" x14ac:dyDescent="0.2">
      <c r="A11" s="160"/>
      <c r="B11" s="161"/>
      <c r="C11" s="41">
        <f>C12/C$25</f>
        <v>4.7363907391936466E-2</v>
      </c>
      <c r="D11" s="42" t="s">
        <v>33</v>
      </c>
      <c r="E11" s="101">
        <v>0.25</v>
      </c>
      <c r="F11" s="101">
        <v>0.25</v>
      </c>
      <c r="G11" s="101">
        <v>0.25</v>
      </c>
      <c r="H11" s="101">
        <v>0.25</v>
      </c>
      <c r="I11" s="43">
        <f>SUM(E11:H11)</f>
        <v>1</v>
      </c>
      <c r="J11" s="44"/>
      <c r="K11" s="45"/>
      <c r="L11" s="31"/>
    </row>
    <row r="12" spans="1:16" x14ac:dyDescent="0.2">
      <c r="A12" s="160"/>
      <c r="B12" s="161"/>
      <c r="C12" s="46">
        <f>PLANILHA!H12</f>
        <v>10513.34</v>
      </c>
      <c r="D12" s="42" t="s">
        <v>34</v>
      </c>
      <c r="E12" s="102">
        <f t="shared" ref="E12:F12" si="0">($C$12)*E11</f>
        <v>2628.335</v>
      </c>
      <c r="F12" s="102">
        <f t="shared" si="0"/>
        <v>2628.335</v>
      </c>
      <c r="G12" s="102">
        <f>($C$12)*G11</f>
        <v>2628.335</v>
      </c>
      <c r="H12" s="102">
        <f>($C$12)*H11</f>
        <v>2628.335</v>
      </c>
      <c r="I12" s="46">
        <f>E12+F12+G12+H12</f>
        <v>10513.34</v>
      </c>
      <c r="J12" s="47"/>
      <c r="K12" s="31"/>
      <c r="L12" s="31"/>
      <c r="N12" s="48"/>
      <c r="O12" s="49"/>
      <c r="P12" s="50"/>
    </row>
    <row r="13" spans="1:16" ht="14.65" customHeight="1" x14ac:dyDescent="0.2">
      <c r="A13" s="160">
        <f>PLANILHA!A17</f>
        <v>3</v>
      </c>
      <c r="B13" s="161" t="str">
        <f>PLANILHA!C17</f>
        <v>ADMINISTRAÇÃO LOCAL (LIMITADO A 8,87% CONFORME TCU)</v>
      </c>
      <c r="C13" s="162" t="s">
        <v>32</v>
      </c>
      <c r="D13" s="162"/>
      <c r="E13" s="99"/>
      <c r="F13" s="99"/>
      <c r="G13" s="99"/>
      <c r="H13" s="99"/>
      <c r="I13" s="40"/>
      <c r="K13" s="31"/>
      <c r="L13" s="31"/>
    </row>
    <row r="14" spans="1:16" x14ac:dyDescent="0.2">
      <c r="A14" s="160"/>
      <c r="B14" s="161"/>
      <c r="C14" s="41">
        <f>C15/C$25</f>
        <v>7.9841801646208577E-2</v>
      </c>
      <c r="D14" s="42" t="s">
        <v>33</v>
      </c>
      <c r="E14" s="101">
        <v>0.25</v>
      </c>
      <c r="F14" s="101">
        <v>0.25</v>
      </c>
      <c r="G14" s="101">
        <v>0.25</v>
      </c>
      <c r="H14" s="101">
        <v>0.25</v>
      </c>
      <c r="I14" s="43">
        <f>SUM(E14:H14)</f>
        <v>1</v>
      </c>
      <c r="J14" s="44"/>
      <c r="K14" s="45"/>
      <c r="L14" s="31"/>
    </row>
    <row r="15" spans="1:16" x14ac:dyDescent="0.2">
      <c r="A15" s="160"/>
      <c r="B15" s="161"/>
      <c r="C15" s="46">
        <f>PLANILHA!H17</f>
        <v>17722.439999999999</v>
      </c>
      <c r="D15" s="42" t="s">
        <v>34</v>
      </c>
      <c r="E15" s="102">
        <f>($C$15)*E14</f>
        <v>4430.6099999999997</v>
      </c>
      <c r="F15" s="102">
        <f t="shared" ref="F15:H15" si="1">($C$15)*F14</f>
        <v>4430.6099999999997</v>
      </c>
      <c r="G15" s="102">
        <f t="shared" si="1"/>
        <v>4430.6099999999997</v>
      </c>
      <c r="H15" s="102">
        <f t="shared" si="1"/>
        <v>4430.6099999999997</v>
      </c>
      <c r="I15" s="46">
        <f>E15+F15+G15+H15</f>
        <v>17722.439999999999</v>
      </c>
      <c r="J15" s="47"/>
      <c r="K15" s="31"/>
      <c r="L15" s="31"/>
      <c r="N15" s="48"/>
      <c r="O15" s="49"/>
      <c r="P15" s="50"/>
    </row>
    <row r="16" spans="1:16" ht="14.65" customHeight="1" x14ac:dyDescent="0.2">
      <c r="A16" s="160">
        <f>PLANILHA!A19</f>
        <v>4</v>
      </c>
      <c r="B16" s="161" t="str">
        <f>PLANILHA!C19</f>
        <v>LIMPEZA, DEMOLIÇÕES E REMOÇÕES</v>
      </c>
      <c r="C16" s="162" t="s">
        <v>32</v>
      </c>
      <c r="D16" s="162"/>
      <c r="E16" s="99"/>
      <c r="F16" s="99"/>
      <c r="G16" s="99"/>
      <c r="H16" s="99"/>
      <c r="I16" s="40"/>
      <c r="K16" s="31"/>
      <c r="L16" s="31"/>
    </row>
    <row r="17" spans="1:16" x14ac:dyDescent="0.2">
      <c r="A17" s="160"/>
      <c r="B17" s="161"/>
      <c r="C17" s="41">
        <f>C18/C$25</f>
        <v>2.4512067967554445E-2</v>
      </c>
      <c r="D17" s="42" t="s">
        <v>33</v>
      </c>
      <c r="E17" s="101">
        <v>1</v>
      </c>
      <c r="F17" s="101"/>
      <c r="G17" s="101"/>
      <c r="H17" s="101"/>
      <c r="I17" s="43">
        <f>SUM(E17:H17)</f>
        <v>1</v>
      </c>
      <c r="J17" s="44"/>
      <c r="K17" s="45"/>
      <c r="L17" s="31"/>
    </row>
    <row r="18" spans="1:16" x14ac:dyDescent="0.2">
      <c r="A18" s="160"/>
      <c r="B18" s="161"/>
      <c r="C18" s="46">
        <f>PLANILHA!H19</f>
        <v>5440.9299999999994</v>
      </c>
      <c r="D18" s="42" t="s">
        <v>34</v>
      </c>
      <c r="E18" s="102">
        <f>($C$18)*E17</f>
        <v>5440.9299999999994</v>
      </c>
      <c r="F18" s="102"/>
      <c r="G18" s="102"/>
      <c r="H18" s="102"/>
      <c r="I18" s="46">
        <f>E18+F18+G18+H18</f>
        <v>5440.9299999999994</v>
      </c>
      <c r="J18" s="47"/>
      <c r="K18" s="31"/>
      <c r="L18" s="31"/>
      <c r="N18" s="48"/>
      <c r="O18" s="49"/>
      <c r="P18" s="50"/>
    </row>
    <row r="19" spans="1:16" ht="14.65" customHeight="1" x14ac:dyDescent="0.2">
      <c r="A19" s="160">
        <f>PLANILHA!A25</f>
        <v>5</v>
      </c>
      <c r="B19" s="161" t="str">
        <f>PLANILHA!C25</f>
        <v>COBERTURA</v>
      </c>
      <c r="C19" s="162" t="s">
        <v>32</v>
      </c>
      <c r="D19" s="162"/>
      <c r="E19" s="99"/>
      <c r="F19" s="99"/>
      <c r="G19" s="99"/>
      <c r="H19" s="99"/>
      <c r="I19" s="40"/>
      <c r="K19" s="31"/>
      <c r="L19" s="31"/>
    </row>
    <row r="20" spans="1:16" x14ac:dyDescent="0.2">
      <c r="A20" s="160"/>
      <c r="B20" s="161"/>
      <c r="C20" s="41">
        <f>C21/C$25</f>
        <v>0.81790403219470209</v>
      </c>
      <c r="D20" s="42" t="s">
        <v>33</v>
      </c>
      <c r="E20" s="101">
        <v>0.15</v>
      </c>
      <c r="F20" s="101">
        <v>0.3</v>
      </c>
      <c r="G20" s="101">
        <v>0.3</v>
      </c>
      <c r="H20" s="101">
        <v>0.25</v>
      </c>
      <c r="I20" s="43">
        <f>SUM(E20:H20)</f>
        <v>1</v>
      </c>
      <c r="J20" s="44"/>
      <c r="K20" s="45"/>
      <c r="L20" s="31"/>
    </row>
    <row r="21" spans="1:16" x14ac:dyDescent="0.2">
      <c r="A21" s="160"/>
      <c r="B21" s="161"/>
      <c r="C21" s="46">
        <f>PLANILHA!H25</f>
        <v>181549.7</v>
      </c>
      <c r="D21" s="42" t="s">
        <v>34</v>
      </c>
      <c r="E21" s="102">
        <f>($C$21)*E20</f>
        <v>27232.455000000002</v>
      </c>
      <c r="F21" s="102">
        <f t="shared" ref="F21:H21" si="2">($C$21)*F20</f>
        <v>54464.91</v>
      </c>
      <c r="G21" s="102">
        <f t="shared" si="2"/>
        <v>54464.91</v>
      </c>
      <c r="H21" s="102">
        <f t="shared" si="2"/>
        <v>45387.425000000003</v>
      </c>
      <c r="I21" s="46">
        <f>E21+F21+G21+H21</f>
        <v>181549.7</v>
      </c>
      <c r="J21" s="47"/>
      <c r="K21" s="31"/>
      <c r="L21" s="31"/>
      <c r="N21" s="48"/>
      <c r="O21" s="49"/>
      <c r="P21" s="50"/>
    </row>
    <row r="22" spans="1:16" ht="14.65" customHeight="1" x14ac:dyDescent="0.2">
      <c r="A22" s="160">
        <f>PLANILHA!A35</f>
        <v>6</v>
      </c>
      <c r="B22" s="161" t="str">
        <f>PLANILHA!C35</f>
        <v>SERVIÇOS FINAIS</v>
      </c>
      <c r="C22" s="162" t="s">
        <v>32</v>
      </c>
      <c r="D22" s="162"/>
      <c r="E22" s="100"/>
      <c r="F22" s="100"/>
      <c r="G22" s="100"/>
      <c r="H22" s="99"/>
      <c r="I22" s="40"/>
      <c r="K22" s="31"/>
      <c r="L22" s="31"/>
    </row>
    <row r="23" spans="1:16" x14ac:dyDescent="0.2">
      <c r="A23" s="160"/>
      <c r="B23" s="161"/>
      <c r="C23" s="41">
        <f>C24/C$25</f>
        <v>2.2286356175877181E-2</v>
      </c>
      <c r="D23" s="42" t="s">
        <v>33</v>
      </c>
      <c r="E23" s="101"/>
      <c r="F23" s="101"/>
      <c r="G23" s="101"/>
      <c r="H23" s="101">
        <v>1</v>
      </c>
      <c r="I23" s="43">
        <f>SUM(E23:H23)</f>
        <v>1</v>
      </c>
      <c r="J23" s="44"/>
      <c r="K23" s="45"/>
      <c r="L23" s="31"/>
    </row>
    <row r="24" spans="1:16" x14ac:dyDescent="0.2">
      <c r="A24" s="160"/>
      <c r="B24" s="161"/>
      <c r="C24" s="46">
        <f>PLANILHA!H35</f>
        <v>4946.8900000000003</v>
      </c>
      <c r="D24" s="42" t="s">
        <v>34</v>
      </c>
      <c r="E24" s="102"/>
      <c r="F24" s="102"/>
      <c r="G24" s="102"/>
      <c r="H24" s="102">
        <f t="shared" ref="H24" si="3">($C$24)*H23</f>
        <v>4946.8900000000003</v>
      </c>
      <c r="I24" s="46">
        <f>E24+F24+G24+H24</f>
        <v>4946.8900000000003</v>
      </c>
      <c r="J24" s="47"/>
      <c r="K24" s="31"/>
      <c r="L24" s="31"/>
      <c r="N24" s="48"/>
      <c r="O24" s="49"/>
      <c r="P24" s="50"/>
    </row>
    <row r="25" spans="1:16" s="56" customFormat="1" ht="14.65" customHeight="1" x14ac:dyDescent="0.2">
      <c r="A25" s="168" t="s">
        <v>35</v>
      </c>
      <c r="B25" s="168"/>
      <c r="C25" s="51">
        <f>C9+C12+C15+C18+C21+C24</f>
        <v>221969.44000000003</v>
      </c>
      <c r="D25" s="52">
        <f>C8+C11+C14+C17+C20+C23</f>
        <v>0.99999999999999989</v>
      </c>
      <c r="E25" s="53">
        <f>E9+E12+E15+E18+E21+E24</f>
        <v>41528.47</v>
      </c>
      <c r="F25" s="53">
        <f t="shared" ref="F25:H25" si="4">F9+F12+F15+F18+F21+F24</f>
        <v>61523.855000000003</v>
      </c>
      <c r="G25" s="53">
        <f t="shared" si="4"/>
        <v>61523.855000000003</v>
      </c>
      <c r="H25" s="53">
        <f t="shared" si="4"/>
        <v>57393.26</v>
      </c>
      <c r="I25" s="53">
        <f>E25+F25+G25+H25</f>
        <v>221969.44000000003</v>
      </c>
      <c r="J25" s="30">
        <f>I9+I12+I15+I18+I21+I24</f>
        <v>221969.44000000003</v>
      </c>
      <c r="K25" s="54"/>
      <c r="L25" s="31"/>
      <c r="M25" s="24"/>
      <c r="N25" s="55"/>
      <c r="O25" s="26"/>
      <c r="P25" s="26"/>
    </row>
    <row r="26" spans="1:16" s="56" customFormat="1" ht="6" customHeight="1" x14ac:dyDescent="0.2">
      <c r="A26" s="164"/>
      <c r="B26" s="164"/>
      <c r="C26" s="164"/>
      <c r="D26" s="164"/>
      <c r="E26" s="164"/>
      <c r="F26" s="164"/>
      <c r="G26" s="164"/>
      <c r="H26" s="164"/>
      <c r="I26" s="164"/>
      <c r="J26" s="22"/>
      <c r="K26" s="29"/>
      <c r="L26" s="29"/>
      <c r="M26" s="24"/>
      <c r="N26" s="25"/>
      <c r="O26" s="26"/>
      <c r="P26" s="26"/>
    </row>
    <row r="27" spans="1:16" s="56" customFormat="1" ht="14.65" customHeight="1" x14ac:dyDescent="0.2">
      <c r="A27" s="163" t="s">
        <v>36</v>
      </c>
      <c r="B27" s="163"/>
      <c r="C27" s="163"/>
      <c r="D27" s="163"/>
      <c r="E27" s="57">
        <f t="shared" ref="E27:H27" si="5">(E25)/$C25</f>
        <v>0.1870909346800172</v>
      </c>
      <c r="F27" s="57">
        <f t="shared" si="5"/>
        <v>0.27717263691794686</v>
      </c>
      <c r="G27" s="57">
        <f t="shared" si="5"/>
        <v>0.27717263691794686</v>
      </c>
      <c r="H27" s="57">
        <f t="shared" si="5"/>
        <v>0.25856379148408898</v>
      </c>
      <c r="I27" s="57">
        <f>E27+F27+G27+H27</f>
        <v>1</v>
      </c>
      <c r="J27" s="22"/>
      <c r="K27" s="29"/>
      <c r="L27" s="29"/>
      <c r="M27" s="24"/>
      <c r="N27" s="25"/>
      <c r="O27" s="26"/>
      <c r="P27" s="26"/>
    </row>
    <row r="28" spans="1:16" s="56" customFormat="1" ht="5.25" customHeight="1" x14ac:dyDescent="0.2">
      <c r="A28" s="164"/>
      <c r="B28" s="164"/>
      <c r="C28" s="164"/>
      <c r="D28" s="164"/>
      <c r="E28" s="164"/>
      <c r="F28" s="164"/>
      <c r="G28" s="164"/>
      <c r="H28" s="164"/>
      <c r="I28" s="164"/>
      <c r="J28" s="22"/>
      <c r="K28" s="29"/>
      <c r="L28" s="29"/>
      <c r="M28" s="24"/>
      <c r="N28" s="25"/>
      <c r="O28" s="26"/>
      <c r="P28" s="26"/>
    </row>
    <row r="29" spans="1:16" s="56" customFormat="1" ht="14.65" customHeight="1" x14ac:dyDescent="0.2">
      <c r="A29" s="163" t="s">
        <v>37</v>
      </c>
      <c r="B29" s="163"/>
      <c r="C29" s="163"/>
      <c r="D29" s="163"/>
      <c r="E29" s="58">
        <f>E25</f>
        <v>41528.47</v>
      </c>
      <c r="F29" s="58">
        <f t="shared" ref="F29:H29" si="6">F25</f>
        <v>61523.855000000003</v>
      </c>
      <c r="G29" s="58">
        <f t="shared" si="6"/>
        <v>61523.855000000003</v>
      </c>
      <c r="H29" s="58">
        <f t="shared" si="6"/>
        <v>57393.26</v>
      </c>
      <c r="I29" s="58">
        <f>E29+F29+G29+H29</f>
        <v>221969.44000000003</v>
      </c>
      <c r="J29" s="22"/>
      <c r="K29" s="29"/>
      <c r="L29" s="29"/>
      <c r="M29" s="24"/>
      <c r="N29" s="25"/>
      <c r="O29" s="26"/>
      <c r="P29" s="26"/>
    </row>
    <row r="30" spans="1:16" s="56" customFormat="1" ht="6" customHeight="1" x14ac:dyDescent="0.2">
      <c r="A30" s="164"/>
      <c r="B30" s="164"/>
      <c r="C30" s="164"/>
      <c r="D30" s="164"/>
      <c r="E30" s="164"/>
      <c r="F30" s="164"/>
      <c r="G30" s="164"/>
      <c r="H30" s="164"/>
      <c r="I30" s="164"/>
      <c r="J30" s="22"/>
      <c r="K30" s="29"/>
      <c r="L30" s="29"/>
      <c r="M30" s="24"/>
      <c r="N30" s="25"/>
      <c r="O30" s="26"/>
      <c r="P30" s="26"/>
    </row>
    <row r="31" spans="1:16" s="56" customFormat="1" ht="14.65" customHeight="1" x14ac:dyDescent="0.2">
      <c r="A31" s="163" t="s">
        <v>38</v>
      </c>
      <c r="B31" s="163"/>
      <c r="C31" s="163"/>
      <c r="D31" s="163"/>
      <c r="E31" s="58">
        <f>E29</f>
        <v>41528.47</v>
      </c>
      <c r="F31" s="58">
        <f>E31+F29</f>
        <v>103052.32500000001</v>
      </c>
      <c r="G31" s="58">
        <f>F31+G29</f>
        <v>164576.18000000002</v>
      </c>
      <c r="H31" s="58">
        <f>G31+H29</f>
        <v>221969.44000000003</v>
      </c>
      <c r="I31" s="58">
        <f>H31</f>
        <v>221969.44000000003</v>
      </c>
      <c r="J31" s="22"/>
      <c r="K31" s="29"/>
      <c r="L31" s="31"/>
      <c r="M31" s="24"/>
      <c r="N31" s="25"/>
      <c r="O31" s="26"/>
      <c r="P31" s="26"/>
    </row>
    <row r="32" spans="1:16" s="56" customFormat="1" ht="5.25" customHeight="1" x14ac:dyDescent="0.2">
      <c r="A32" s="164"/>
      <c r="B32" s="164"/>
      <c r="C32" s="164"/>
      <c r="D32" s="164"/>
      <c r="E32" s="164"/>
      <c r="F32" s="164"/>
      <c r="G32" s="164"/>
      <c r="H32" s="164"/>
      <c r="I32" s="164"/>
      <c r="J32" s="22"/>
      <c r="K32" s="29"/>
      <c r="L32" s="29"/>
      <c r="M32" s="24"/>
      <c r="N32" s="25"/>
      <c r="O32" s="26"/>
      <c r="P32" s="26"/>
    </row>
    <row r="33" spans="1:16" s="26" customFormat="1" ht="14.65" customHeight="1" x14ac:dyDescent="0.25">
      <c r="A33" s="165" t="s">
        <v>39</v>
      </c>
      <c r="B33" s="165"/>
      <c r="C33" s="165"/>
      <c r="D33" s="165"/>
      <c r="E33" s="59">
        <f>E27</f>
        <v>0.1870909346800172</v>
      </c>
      <c r="F33" s="59">
        <f>E33+F27</f>
        <v>0.46426357159796405</v>
      </c>
      <c r="G33" s="59">
        <f>F33+G27</f>
        <v>0.74143620851591097</v>
      </c>
      <c r="H33" s="59">
        <f>G33+H27</f>
        <v>1</v>
      </c>
      <c r="I33" s="60">
        <f>H33</f>
        <v>1</v>
      </c>
      <c r="J33" s="61"/>
      <c r="K33" s="29"/>
      <c r="L33" s="29"/>
      <c r="M33" s="24"/>
      <c r="N33" s="25"/>
    </row>
    <row r="34" spans="1:16" s="56" customFormat="1" ht="32.25" customHeight="1" x14ac:dyDescent="0.2">
      <c r="I34" s="62"/>
      <c r="J34" s="63"/>
      <c r="K34" s="24"/>
      <c r="L34" s="24"/>
      <c r="M34" s="24"/>
      <c r="N34" s="25"/>
      <c r="O34" s="26"/>
      <c r="P34" s="26"/>
    </row>
    <row r="35" spans="1:16" s="56" customFormat="1" x14ac:dyDescent="0.2">
      <c r="C35" s="64"/>
      <c r="D35" s="65"/>
      <c r="E35" s="66"/>
      <c r="F35" s="66"/>
      <c r="G35" s="66"/>
      <c r="H35" s="66"/>
      <c r="I35" s="67"/>
      <c r="J35" s="63"/>
      <c r="K35" s="24"/>
      <c r="L35" s="24"/>
      <c r="M35" s="24"/>
      <c r="N35" s="25"/>
      <c r="O35" s="26"/>
      <c r="P35" s="26"/>
    </row>
    <row r="36" spans="1:16" s="56" customFormat="1" x14ac:dyDescent="0.2">
      <c r="B36" s="68"/>
      <c r="C36" s="69"/>
      <c r="D36" s="70"/>
      <c r="E36" s="71"/>
      <c r="F36" s="71"/>
      <c r="G36" s="71"/>
      <c r="H36" s="71"/>
      <c r="I36" s="72"/>
      <c r="J36" s="63"/>
      <c r="K36" s="24"/>
      <c r="L36" s="24"/>
      <c r="M36" s="24"/>
      <c r="N36" s="25"/>
      <c r="O36" s="26"/>
      <c r="P36" s="26"/>
    </row>
    <row r="37" spans="1:16" s="56" customFormat="1" x14ac:dyDescent="0.2">
      <c r="C37" s="64"/>
      <c r="D37" s="65"/>
      <c r="E37" s="73"/>
      <c r="F37" s="73"/>
      <c r="G37" s="73"/>
      <c r="H37" s="73"/>
      <c r="I37" s="62"/>
      <c r="J37" s="63"/>
      <c r="K37" s="24"/>
      <c r="L37" s="24"/>
      <c r="M37" s="24"/>
      <c r="N37" s="25"/>
      <c r="O37" s="26"/>
      <c r="P37" s="26"/>
    </row>
    <row r="38" spans="1:16" s="56" customFormat="1" x14ac:dyDescent="0.2">
      <c r="E38" s="74"/>
      <c r="F38" s="74"/>
      <c r="G38" s="74"/>
      <c r="H38" s="74"/>
      <c r="I38" s="62"/>
      <c r="J38" s="63"/>
      <c r="K38" s="24"/>
      <c r="L38" s="24"/>
      <c r="M38" s="24"/>
      <c r="N38" s="25"/>
      <c r="O38" s="26"/>
      <c r="P38" s="26"/>
    </row>
    <row r="39" spans="1:16" s="56" customFormat="1" x14ac:dyDescent="0.2">
      <c r="E39" s="75"/>
      <c r="F39" s="75"/>
      <c r="G39" s="75"/>
      <c r="H39" s="75"/>
      <c r="I39" s="72"/>
      <c r="J39" s="63"/>
      <c r="K39" s="24"/>
      <c r="L39" s="24"/>
      <c r="M39" s="24"/>
      <c r="N39" s="25"/>
      <c r="O39" s="26"/>
      <c r="P39" s="26"/>
    </row>
    <row r="40" spans="1:16" s="76" customFormat="1" x14ac:dyDescent="0.2">
      <c r="I40" s="77"/>
      <c r="J40" s="78"/>
      <c r="K40" s="79"/>
      <c r="L40" s="79"/>
      <c r="M40" s="79"/>
      <c r="N40" s="80"/>
      <c r="O40" s="81"/>
      <c r="P40" s="81"/>
    </row>
    <row r="41" spans="1:16" s="56" customFormat="1" x14ac:dyDescent="0.2">
      <c r="I41" s="62"/>
      <c r="J41" s="63"/>
      <c r="K41" s="24"/>
      <c r="L41" s="24"/>
      <c r="M41" s="24"/>
      <c r="N41" s="25"/>
      <c r="O41" s="26"/>
      <c r="P41" s="26"/>
    </row>
    <row r="42" spans="1:16" s="56" customFormat="1" x14ac:dyDescent="0.2">
      <c r="I42" s="62"/>
      <c r="J42" s="63"/>
      <c r="K42" s="24"/>
      <c r="L42" s="24"/>
      <c r="M42" s="24"/>
      <c r="N42" s="25"/>
      <c r="O42" s="26"/>
      <c r="P42" s="26"/>
    </row>
    <row r="43" spans="1:16" s="56" customFormat="1" x14ac:dyDescent="0.2">
      <c r="I43" s="62"/>
      <c r="J43" s="63"/>
      <c r="K43" s="24"/>
      <c r="L43" s="24"/>
      <c r="M43" s="24"/>
      <c r="N43" s="25"/>
      <c r="O43" s="26"/>
      <c r="P43" s="26"/>
    </row>
    <row r="44" spans="1:16" s="56" customFormat="1" x14ac:dyDescent="0.2">
      <c r="I44" s="62"/>
      <c r="J44" s="63"/>
      <c r="K44" s="24"/>
      <c r="L44" s="24"/>
      <c r="M44" s="24"/>
      <c r="N44" s="25"/>
      <c r="O44" s="26"/>
      <c r="P44" s="26"/>
    </row>
    <row r="45" spans="1:16" s="56" customFormat="1" x14ac:dyDescent="0.2">
      <c r="I45" s="62"/>
      <c r="J45" s="63"/>
      <c r="K45" s="24"/>
      <c r="L45" s="24"/>
      <c r="M45" s="24"/>
      <c r="N45" s="25"/>
      <c r="O45" s="26"/>
      <c r="P45" s="26"/>
    </row>
    <row r="46" spans="1:16" s="56" customFormat="1" x14ac:dyDescent="0.2">
      <c r="I46" s="62"/>
      <c r="J46" s="63"/>
      <c r="K46" s="24"/>
      <c r="L46" s="24"/>
      <c r="M46" s="24"/>
      <c r="N46" s="25"/>
      <c r="O46" s="26"/>
      <c r="P46" s="26"/>
    </row>
    <row r="47" spans="1:16" s="56" customFormat="1" x14ac:dyDescent="0.2">
      <c r="I47" s="62"/>
      <c r="J47" s="63"/>
      <c r="K47" s="24"/>
      <c r="L47" s="24"/>
      <c r="M47" s="24"/>
      <c r="N47" s="25"/>
      <c r="O47" s="26"/>
      <c r="P47" s="26"/>
    </row>
    <row r="48" spans="1:16" s="56" customFormat="1" x14ac:dyDescent="0.2">
      <c r="I48" s="62"/>
      <c r="J48" s="63"/>
      <c r="K48" s="24"/>
      <c r="L48" s="24"/>
      <c r="M48" s="24"/>
      <c r="N48" s="25"/>
      <c r="O48" s="26"/>
      <c r="P48" s="26"/>
    </row>
    <row r="49" spans="9:16" s="56" customFormat="1" x14ac:dyDescent="0.2">
      <c r="I49" s="62"/>
      <c r="J49" s="63"/>
      <c r="K49" s="24"/>
      <c r="L49" s="24"/>
      <c r="M49" s="24"/>
      <c r="N49" s="25"/>
      <c r="O49" s="26"/>
      <c r="P49" s="26"/>
    </row>
    <row r="50" spans="9:16" s="56" customFormat="1" x14ac:dyDescent="0.2">
      <c r="I50" s="62"/>
      <c r="J50" s="63"/>
      <c r="K50" s="24"/>
      <c r="L50" s="24"/>
      <c r="M50" s="24"/>
      <c r="N50" s="25"/>
      <c r="O50" s="26"/>
      <c r="P50" s="26"/>
    </row>
    <row r="51" spans="9:16" s="56" customFormat="1" x14ac:dyDescent="0.2">
      <c r="I51" s="62"/>
      <c r="J51" s="63"/>
      <c r="K51" s="24"/>
      <c r="L51" s="24"/>
      <c r="M51" s="24"/>
      <c r="N51" s="25"/>
      <c r="O51" s="26"/>
      <c r="P51" s="26"/>
    </row>
    <row r="52" spans="9:16" s="56" customFormat="1" x14ac:dyDescent="0.2">
      <c r="I52" s="62"/>
      <c r="J52" s="63"/>
      <c r="K52" s="24"/>
      <c r="L52" s="24"/>
      <c r="M52" s="24"/>
      <c r="N52" s="25"/>
      <c r="O52" s="26"/>
      <c r="P52" s="26"/>
    </row>
    <row r="53" spans="9:16" s="56" customFormat="1" x14ac:dyDescent="0.2">
      <c r="I53" s="62"/>
      <c r="J53" s="63"/>
      <c r="K53" s="24"/>
      <c r="L53" s="24"/>
      <c r="M53" s="24"/>
      <c r="N53" s="25"/>
      <c r="O53" s="26"/>
      <c r="P53" s="26"/>
    </row>
    <row r="54" spans="9:16" s="56" customFormat="1" x14ac:dyDescent="0.2">
      <c r="I54" s="62"/>
      <c r="J54" s="63"/>
      <c r="K54" s="24"/>
      <c r="L54" s="24"/>
      <c r="M54" s="24"/>
      <c r="N54" s="25"/>
      <c r="O54" s="26"/>
      <c r="P54" s="26"/>
    </row>
    <row r="55" spans="9:16" s="56" customFormat="1" x14ac:dyDescent="0.2">
      <c r="I55" s="62"/>
      <c r="J55" s="63"/>
      <c r="K55" s="24"/>
      <c r="L55" s="24"/>
      <c r="M55" s="24"/>
      <c r="N55" s="25"/>
      <c r="O55" s="26"/>
      <c r="P55" s="26"/>
    </row>
  </sheetData>
  <sheetProtection password="E0DD" sheet="1" objects="1" scenarios="1"/>
  <mergeCells count="32">
    <mergeCell ref="A31:D31"/>
    <mergeCell ref="A32:I32"/>
    <mergeCell ref="A33:D33"/>
    <mergeCell ref="A5:H5"/>
    <mergeCell ref="A25:B25"/>
    <mergeCell ref="A26:I26"/>
    <mergeCell ref="A27:D27"/>
    <mergeCell ref="A28:I28"/>
    <mergeCell ref="A29:D29"/>
    <mergeCell ref="A30:I30"/>
    <mergeCell ref="A22:A24"/>
    <mergeCell ref="B22:B24"/>
    <mergeCell ref="C22:D22"/>
    <mergeCell ref="A16:A18"/>
    <mergeCell ref="B16:B18"/>
    <mergeCell ref="C16:D16"/>
    <mergeCell ref="A19:A21"/>
    <mergeCell ref="B19:B21"/>
    <mergeCell ref="C19:D19"/>
    <mergeCell ref="A10:A12"/>
    <mergeCell ref="B10:B12"/>
    <mergeCell ref="C10:D10"/>
    <mergeCell ref="A13:A15"/>
    <mergeCell ref="B13:B15"/>
    <mergeCell ref="C13:D13"/>
    <mergeCell ref="A1:I1"/>
    <mergeCell ref="A2:I2"/>
    <mergeCell ref="A3:I3"/>
    <mergeCell ref="A4:I4"/>
    <mergeCell ref="A7:A9"/>
    <mergeCell ref="B7:B9"/>
    <mergeCell ref="C7:D7"/>
  </mergeCells>
  <printOptions horizontalCentered="1"/>
  <pageMargins left="0.19685039370078741" right="0.59055118110236227" top="0.39370078740157483" bottom="0.19685039370078741" header="0.19685039370078741" footer="0.1968503937007874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</vt:lpstr>
      <vt:lpstr>COMP. BDI</vt:lpstr>
      <vt:lpstr>Cronograma Proponente</vt:lpstr>
      <vt:lpstr>'Cronograma Proponente'!___xlnm_Print_Area</vt:lpstr>
      <vt:lpstr>'Cronograma Proponente'!___xlnm_Print_Titles</vt:lpstr>
      <vt:lpstr>'Cronograma Proponente'!Area_de_impressao</vt:lpstr>
      <vt:lpstr>PLANILHA!Area_de_impressao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</dc:creator>
  <cp:lastModifiedBy>Danielle</cp:lastModifiedBy>
  <cp:lastPrinted>2025-10-01T12:02:28Z</cp:lastPrinted>
  <dcterms:created xsi:type="dcterms:W3CDTF">2024-09-24T19:12:18Z</dcterms:created>
  <dcterms:modified xsi:type="dcterms:W3CDTF">2025-10-01T12:02:42Z</dcterms:modified>
</cp:coreProperties>
</file>